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craigduncan/Desktop/"/>
    </mc:Choice>
  </mc:AlternateContent>
  <xr:revisionPtr revIDLastSave="0" documentId="8_{E94D14EB-9C0C-A048-92C0-437F58EFF7E8}" xr6:coauthVersionLast="47" xr6:coauthVersionMax="47" xr10:uidLastSave="{00000000-0000-0000-0000-000000000000}"/>
  <bookViews>
    <workbookView xWindow="0" yWindow="740" windowWidth="25180" windowHeight="16140" xr2:uid="{00000000-000D-0000-FFFF-FFFF00000000}"/>
  </bookViews>
  <sheets>
    <sheet name="Cover Sheet" sheetId="11" r:id="rId1"/>
    <sheet name="Instructions" sheetId="1" r:id="rId2"/>
    <sheet name="Catering Working" sheetId="2" r:id="rId3"/>
    <sheet name="Inputs" sheetId="3" r:id="rId4"/>
    <sheet name="Allocation Drivers" sheetId="4" r:id="rId5"/>
    <sheet name="Lists" sheetId="5" state="hidden" r:id="rId6"/>
    <sheet name="Total costs after allocation" sheetId="6" r:id="rId7"/>
    <sheet name="Activity levels" sheetId="7" r:id="rId8"/>
    <sheet name="Costs per activity" sheetId="8" r:id="rId9"/>
    <sheet name="Cost per activity breakdown" sheetId="9" r:id="rId10"/>
    <sheet name="Funding Gap"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6" l="1"/>
  <c r="B62" i="6" s="1"/>
  <c r="B29" i="6"/>
  <c r="B61" i="6" s="1"/>
  <c r="B28" i="6"/>
  <c r="B27" i="6"/>
  <c r="B26" i="6"/>
  <c r="B58" i="6" s="1"/>
  <c r="B25" i="6"/>
  <c r="B57" i="6" s="1"/>
  <c r="B24" i="6"/>
  <c r="B23" i="6"/>
  <c r="B55" i="6" s="1"/>
  <c r="B22" i="6"/>
  <c r="B54" i="6" s="1"/>
  <c r="B25" i="10"/>
  <c r="B5" i="10"/>
  <c r="Q92" i="9"/>
  <c r="P92" i="9"/>
  <c r="O92" i="9"/>
  <c r="N92" i="9"/>
  <c r="M92" i="9"/>
  <c r="L92" i="9"/>
  <c r="K92" i="9"/>
  <c r="J92" i="9"/>
  <c r="I92" i="9"/>
  <c r="H92" i="9"/>
  <c r="G92" i="9"/>
  <c r="F92" i="9"/>
  <c r="E92" i="9"/>
  <c r="D92" i="9"/>
  <c r="C92" i="9"/>
  <c r="B92" i="9"/>
  <c r="Q91" i="9"/>
  <c r="P91" i="9"/>
  <c r="O91" i="9"/>
  <c r="N91" i="9"/>
  <c r="M91" i="9"/>
  <c r="L91" i="9"/>
  <c r="K91" i="9"/>
  <c r="J91" i="9"/>
  <c r="I91" i="9"/>
  <c r="H91" i="9"/>
  <c r="G91" i="9"/>
  <c r="F91" i="9"/>
  <c r="E91" i="9"/>
  <c r="D91" i="9"/>
  <c r="C91" i="9"/>
  <c r="B91" i="9"/>
  <c r="Q90" i="9"/>
  <c r="P90" i="9"/>
  <c r="O90" i="9"/>
  <c r="N90" i="9"/>
  <c r="M90" i="9"/>
  <c r="L90" i="9"/>
  <c r="K90" i="9"/>
  <c r="J90" i="9"/>
  <c r="I90" i="9"/>
  <c r="H90" i="9"/>
  <c r="G90" i="9"/>
  <c r="F90" i="9"/>
  <c r="E90" i="9"/>
  <c r="D90" i="9"/>
  <c r="C90" i="9"/>
  <c r="B90" i="9"/>
  <c r="Q89" i="9"/>
  <c r="P89" i="9"/>
  <c r="O89" i="9"/>
  <c r="N89" i="9"/>
  <c r="M89" i="9"/>
  <c r="L89" i="9"/>
  <c r="K89" i="9"/>
  <c r="J89" i="9"/>
  <c r="I89" i="9"/>
  <c r="H89" i="9"/>
  <c r="G89" i="9"/>
  <c r="F89" i="9"/>
  <c r="E89" i="9"/>
  <c r="D89" i="9"/>
  <c r="C89" i="9"/>
  <c r="B89" i="9"/>
  <c r="Q88" i="9"/>
  <c r="P88" i="9"/>
  <c r="O88" i="9"/>
  <c r="N88" i="9"/>
  <c r="M88" i="9"/>
  <c r="L88" i="9"/>
  <c r="K88" i="9"/>
  <c r="J88" i="9"/>
  <c r="I88" i="9"/>
  <c r="H88" i="9"/>
  <c r="G88" i="9"/>
  <c r="F88" i="9"/>
  <c r="E88" i="9"/>
  <c r="D88" i="9"/>
  <c r="C88" i="9"/>
  <c r="B88" i="9"/>
  <c r="Q87" i="9"/>
  <c r="P87" i="9"/>
  <c r="O87" i="9"/>
  <c r="N87" i="9"/>
  <c r="M87" i="9"/>
  <c r="L87" i="9"/>
  <c r="K87" i="9"/>
  <c r="J87" i="9"/>
  <c r="I87" i="9"/>
  <c r="H87" i="9"/>
  <c r="G87" i="9"/>
  <c r="F87" i="9"/>
  <c r="E87" i="9"/>
  <c r="D87" i="9"/>
  <c r="C87" i="9"/>
  <c r="B87" i="9"/>
  <c r="Q86" i="9"/>
  <c r="P86" i="9"/>
  <c r="O86" i="9"/>
  <c r="N86" i="9"/>
  <c r="M86" i="9"/>
  <c r="L86" i="9"/>
  <c r="K86" i="9"/>
  <c r="J86" i="9"/>
  <c r="I86" i="9"/>
  <c r="H86" i="9"/>
  <c r="G86" i="9"/>
  <c r="F86" i="9"/>
  <c r="E86" i="9"/>
  <c r="D86" i="9"/>
  <c r="C86" i="9"/>
  <c r="B86" i="9"/>
  <c r="Q85" i="9"/>
  <c r="P85" i="9"/>
  <c r="O85" i="9"/>
  <c r="N85" i="9"/>
  <c r="M85" i="9"/>
  <c r="L85" i="9"/>
  <c r="K85" i="9"/>
  <c r="J85" i="9"/>
  <c r="I85" i="9"/>
  <c r="H85" i="9"/>
  <c r="G85" i="9"/>
  <c r="F85" i="9"/>
  <c r="E85" i="9"/>
  <c r="D85" i="9"/>
  <c r="C85" i="9"/>
  <c r="B85" i="9"/>
  <c r="Q84" i="9"/>
  <c r="P84" i="9"/>
  <c r="O84" i="9"/>
  <c r="N84" i="9"/>
  <c r="M84" i="9"/>
  <c r="L84" i="9"/>
  <c r="K84" i="9"/>
  <c r="J84" i="9"/>
  <c r="I84" i="9"/>
  <c r="H84" i="9"/>
  <c r="G84" i="9"/>
  <c r="F84" i="9"/>
  <c r="E84" i="9"/>
  <c r="D84" i="9"/>
  <c r="C84" i="9"/>
  <c r="B84" i="9"/>
  <c r="Q83" i="9"/>
  <c r="P83" i="9"/>
  <c r="O83" i="9"/>
  <c r="N83" i="9"/>
  <c r="M83" i="9"/>
  <c r="L83" i="9"/>
  <c r="K83" i="9"/>
  <c r="J83" i="9"/>
  <c r="I83" i="9"/>
  <c r="H83" i="9"/>
  <c r="G83" i="9"/>
  <c r="F83" i="9"/>
  <c r="E83" i="9"/>
  <c r="D83" i="9"/>
  <c r="C83" i="9"/>
  <c r="B83" i="9"/>
  <c r="Q82"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Q76" i="9"/>
  <c r="N76" i="9"/>
  <c r="M76" i="9"/>
  <c r="L76" i="9"/>
  <c r="K76" i="9"/>
  <c r="J76" i="9"/>
  <c r="I76" i="9"/>
  <c r="H76" i="9"/>
  <c r="G76" i="9"/>
  <c r="F76" i="9"/>
  <c r="E76" i="9"/>
  <c r="D76" i="9"/>
  <c r="C76" i="9"/>
  <c r="B76" i="9"/>
  <c r="Q75" i="9"/>
  <c r="N75" i="9"/>
  <c r="M75" i="9"/>
  <c r="L75" i="9"/>
  <c r="K75" i="9"/>
  <c r="J75" i="9"/>
  <c r="I75" i="9"/>
  <c r="H75" i="9"/>
  <c r="G75" i="9"/>
  <c r="F75" i="9"/>
  <c r="E75" i="9"/>
  <c r="D75" i="9"/>
  <c r="C75" i="9"/>
  <c r="B75" i="9"/>
  <c r="Q74" i="9"/>
  <c r="N74" i="9"/>
  <c r="M74" i="9"/>
  <c r="L74" i="9"/>
  <c r="K74" i="9"/>
  <c r="J74" i="9"/>
  <c r="I74" i="9"/>
  <c r="H74" i="9"/>
  <c r="G74" i="9"/>
  <c r="F74" i="9"/>
  <c r="E74" i="9"/>
  <c r="D74" i="9"/>
  <c r="C74" i="9"/>
  <c r="B74" i="9"/>
  <c r="Q73" i="9"/>
  <c r="N73" i="9"/>
  <c r="M73" i="9"/>
  <c r="L73" i="9"/>
  <c r="K73" i="9"/>
  <c r="J73" i="9"/>
  <c r="I73" i="9"/>
  <c r="H73" i="9"/>
  <c r="G73" i="9"/>
  <c r="F73" i="9"/>
  <c r="E73" i="9"/>
  <c r="D73" i="9"/>
  <c r="C73" i="9"/>
  <c r="B73" i="9"/>
  <c r="Q72" i="9"/>
  <c r="N72" i="9"/>
  <c r="M72" i="9"/>
  <c r="L72" i="9"/>
  <c r="K72" i="9"/>
  <c r="J72" i="9"/>
  <c r="I72" i="9"/>
  <c r="H72" i="9"/>
  <c r="G72" i="9"/>
  <c r="F72" i="9"/>
  <c r="E72" i="9"/>
  <c r="D72" i="9"/>
  <c r="C72" i="9"/>
  <c r="B72" i="9"/>
  <c r="Q71" i="9"/>
  <c r="N71" i="9"/>
  <c r="M71" i="9"/>
  <c r="L71" i="9"/>
  <c r="K71" i="9"/>
  <c r="J71" i="9"/>
  <c r="I71" i="9"/>
  <c r="H71" i="9"/>
  <c r="G71" i="9"/>
  <c r="F71" i="9"/>
  <c r="E71" i="9"/>
  <c r="D71" i="9"/>
  <c r="C71" i="9"/>
  <c r="B71" i="9"/>
  <c r="Q70" i="9"/>
  <c r="N70" i="9"/>
  <c r="M70" i="9"/>
  <c r="L70" i="9"/>
  <c r="K70" i="9"/>
  <c r="J70" i="9"/>
  <c r="I70" i="9"/>
  <c r="H70" i="9"/>
  <c r="G70" i="9"/>
  <c r="F70" i="9"/>
  <c r="E70" i="9"/>
  <c r="D70" i="9"/>
  <c r="C70" i="9"/>
  <c r="B70" i="9"/>
  <c r="Q69" i="9"/>
  <c r="N69" i="9"/>
  <c r="M69" i="9"/>
  <c r="L69" i="9"/>
  <c r="K69" i="9"/>
  <c r="J69" i="9"/>
  <c r="I69" i="9"/>
  <c r="H69" i="9"/>
  <c r="G69" i="9"/>
  <c r="F69" i="9"/>
  <c r="E69" i="9"/>
  <c r="D69" i="9"/>
  <c r="C69" i="9"/>
  <c r="B69" i="9"/>
  <c r="Q68" i="9"/>
  <c r="N68" i="9"/>
  <c r="M68" i="9"/>
  <c r="L68" i="9"/>
  <c r="K68" i="9"/>
  <c r="J68" i="9"/>
  <c r="I68" i="9"/>
  <c r="H68" i="9"/>
  <c r="G68" i="9"/>
  <c r="F68" i="9"/>
  <c r="E68" i="9"/>
  <c r="D68" i="9"/>
  <c r="C68" i="9"/>
  <c r="B68" i="9"/>
  <c r="Q67" i="9"/>
  <c r="N67" i="9"/>
  <c r="M67" i="9"/>
  <c r="L67" i="9"/>
  <c r="K67" i="9"/>
  <c r="J67" i="9"/>
  <c r="I67" i="9"/>
  <c r="H67" i="9"/>
  <c r="G67" i="9"/>
  <c r="F67" i="9"/>
  <c r="E67" i="9"/>
  <c r="D67" i="9"/>
  <c r="C67" i="9"/>
  <c r="B67" i="9"/>
  <c r="Q66" i="9"/>
  <c r="P66" i="9"/>
  <c r="O66" i="9"/>
  <c r="N66" i="9"/>
  <c r="M66" i="9"/>
  <c r="L66" i="9"/>
  <c r="K66" i="9"/>
  <c r="J66" i="9"/>
  <c r="I66" i="9"/>
  <c r="H66" i="9"/>
  <c r="G66" i="9"/>
  <c r="E66" i="9"/>
  <c r="D66" i="9"/>
  <c r="C66" i="9"/>
  <c r="B66" i="9"/>
  <c r="Q65" i="9"/>
  <c r="P65" i="9"/>
  <c r="O65" i="9"/>
  <c r="N65" i="9"/>
  <c r="M65" i="9"/>
  <c r="L65" i="9"/>
  <c r="K65" i="9"/>
  <c r="J65" i="9"/>
  <c r="I65" i="9"/>
  <c r="H65" i="9"/>
  <c r="G65" i="9"/>
  <c r="E65" i="9"/>
  <c r="D65" i="9"/>
  <c r="C65" i="9"/>
  <c r="B65" i="9"/>
  <c r="Q64" i="9"/>
  <c r="P64" i="9"/>
  <c r="O64" i="9"/>
  <c r="N64" i="9"/>
  <c r="M64" i="9"/>
  <c r="L64" i="9"/>
  <c r="K64" i="9"/>
  <c r="J64" i="9"/>
  <c r="I64" i="9"/>
  <c r="H64" i="9"/>
  <c r="G64" i="9"/>
  <c r="E64" i="9"/>
  <c r="D64" i="9"/>
  <c r="C64" i="9"/>
  <c r="B64" i="9"/>
  <c r="Q63" i="9"/>
  <c r="P63" i="9"/>
  <c r="O63" i="9"/>
  <c r="N63" i="9"/>
  <c r="M63" i="9"/>
  <c r="L63" i="9"/>
  <c r="K63" i="9"/>
  <c r="J63" i="9"/>
  <c r="I63" i="9"/>
  <c r="H63" i="9"/>
  <c r="G63" i="9"/>
  <c r="E63" i="9"/>
  <c r="D63" i="9"/>
  <c r="C63" i="9"/>
  <c r="B63" i="9"/>
  <c r="Q62" i="9"/>
  <c r="P62" i="9"/>
  <c r="O62" i="9"/>
  <c r="N62" i="9"/>
  <c r="M62" i="9"/>
  <c r="L62" i="9"/>
  <c r="K62" i="9"/>
  <c r="J62" i="9"/>
  <c r="I62" i="9"/>
  <c r="H62" i="9"/>
  <c r="G62" i="9"/>
  <c r="E62" i="9"/>
  <c r="D62" i="9"/>
  <c r="C62" i="9"/>
  <c r="B62" i="9"/>
  <c r="Q61" i="9"/>
  <c r="P61" i="9"/>
  <c r="O61" i="9"/>
  <c r="M61" i="9"/>
  <c r="L61" i="9"/>
  <c r="K61" i="9"/>
  <c r="J61" i="9"/>
  <c r="I61" i="9"/>
  <c r="H61" i="9"/>
  <c r="G61" i="9"/>
  <c r="F61" i="9"/>
  <c r="E61" i="9"/>
  <c r="D61" i="9"/>
  <c r="C61" i="9"/>
  <c r="B61" i="9"/>
  <c r="Q60" i="9"/>
  <c r="P60" i="9"/>
  <c r="O60" i="9"/>
  <c r="M60" i="9"/>
  <c r="L60" i="9"/>
  <c r="K60" i="9"/>
  <c r="J60" i="9"/>
  <c r="I60" i="9"/>
  <c r="H60" i="9"/>
  <c r="G60" i="9"/>
  <c r="F60" i="9"/>
  <c r="E60" i="9"/>
  <c r="D60" i="9"/>
  <c r="C60" i="9"/>
  <c r="B60" i="9"/>
  <c r="Q59" i="9"/>
  <c r="P59" i="9"/>
  <c r="O59" i="9"/>
  <c r="M59" i="9"/>
  <c r="L59" i="9"/>
  <c r="K59" i="9"/>
  <c r="J59" i="9"/>
  <c r="I59" i="9"/>
  <c r="H59" i="9"/>
  <c r="G59" i="9"/>
  <c r="F59" i="9"/>
  <c r="E59" i="9"/>
  <c r="D59" i="9"/>
  <c r="C59" i="9"/>
  <c r="B59" i="9"/>
  <c r="Q58" i="9"/>
  <c r="P58" i="9"/>
  <c r="O58" i="9"/>
  <c r="M58" i="9"/>
  <c r="L58" i="9"/>
  <c r="K58" i="9"/>
  <c r="J58" i="9"/>
  <c r="I58" i="9"/>
  <c r="H58" i="9"/>
  <c r="G58" i="9"/>
  <c r="F58" i="9"/>
  <c r="E58" i="9"/>
  <c r="D58" i="9"/>
  <c r="C58" i="9"/>
  <c r="B58" i="9"/>
  <c r="Q57" i="9"/>
  <c r="P57" i="9"/>
  <c r="O57" i="9"/>
  <c r="M57" i="9"/>
  <c r="L57" i="9"/>
  <c r="K57" i="9"/>
  <c r="J57" i="9"/>
  <c r="I57" i="9"/>
  <c r="H57" i="9"/>
  <c r="G57" i="9"/>
  <c r="F57" i="9"/>
  <c r="E57" i="9"/>
  <c r="D57" i="9"/>
  <c r="C57" i="9"/>
  <c r="B57" i="9"/>
  <c r="Q56" i="9"/>
  <c r="P56" i="9"/>
  <c r="O56" i="9"/>
  <c r="N56" i="9"/>
  <c r="L56" i="9"/>
  <c r="K56" i="9"/>
  <c r="J56" i="9"/>
  <c r="I56" i="9"/>
  <c r="H56" i="9"/>
  <c r="G56" i="9"/>
  <c r="F56" i="9"/>
  <c r="E56" i="9"/>
  <c r="D56" i="9"/>
  <c r="C56" i="9"/>
  <c r="B56" i="9"/>
  <c r="Q55" i="9"/>
  <c r="P55" i="9"/>
  <c r="O55" i="9"/>
  <c r="N55" i="9"/>
  <c r="L55" i="9"/>
  <c r="K55" i="9"/>
  <c r="J55" i="9"/>
  <c r="I55" i="9"/>
  <c r="H55" i="9"/>
  <c r="G55" i="9"/>
  <c r="F55" i="9"/>
  <c r="E55" i="9"/>
  <c r="D55" i="9"/>
  <c r="C55" i="9"/>
  <c r="B55" i="9"/>
  <c r="Q54" i="9"/>
  <c r="P54" i="9"/>
  <c r="O54" i="9"/>
  <c r="N54" i="9"/>
  <c r="L54" i="9"/>
  <c r="K54" i="9"/>
  <c r="J54" i="9"/>
  <c r="I54" i="9"/>
  <c r="H54" i="9"/>
  <c r="G54" i="9"/>
  <c r="F54" i="9"/>
  <c r="E54" i="9"/>
  <c r="D54" i="9"/>
  <c r="C54" i="9"/>
  <c r="B54" i="9"/>
  <c r="Q53" i="9"/>
  <c r="P53" i="9"/>
  <c r="O53" i="9"/>
  <c r="N53" i="9"/>
  <c r="L53" i="9"/>
  <c r="K53" i="9"/>
  <c r="J53" i="9"/>
  <c r="I53" i="9"/>
  <c r="H53" i="9"/>
  <c r="G53" i="9"/>
  <c r="F53" i="9"/>
  <c r="E53" i="9"/>
  <c r="D53" i="9"/>
  <c r="C53" i="9"/>
  <c r="B53" i="9"/>
  <c r="Q52" i="9"/>
  <c r="P52" i="9"/>
  <c r="O52" i="9"/>
  <c r="N52" i="9"/>
  <c r="L52" i="9"/>
  <c r="K52" i="9"/>
  <c r="J52" i="9"/>
  <c r="I52" i="9"/>
  <c r="H52" i="9"/>
  <c r="G52" i="9"/>
  <c r="F52" i="9"/>
  <c r="E52" i="9"/>
  <c r="D52" i="9"/>
  <c r="C52" i="9"/>
  <c r="B52" i="9"/>
  <c r="Q51" i="9"/>
  <c r="P51" i="9"/>
  <c r="O51" i="9"/>
  <c r="N51" i="9"/>
  <c r="M51" i="9"/>
  <c r="K51" i="9"/>
  <c r="J51" i="9"/>
  <c r="I51" i="9"/>
  <c r="H51" i="9"/>
  <c r="G51" i="9"/>
  <c r="F51" i="9"/>
  <c r="E51" i="9"/>
  <c r="D51" i="9"/>
  <c r="C51" i="9"/>
  <c r="B51" i="9"/>
  <c r="Q50" i="9"/>
  <c r="P50" i="9"/>
  <c r="O50" i="9"/>
  <c r="N50" i="9"/>
  <c r="M50" i="9"/>
  <c r="K50" i="9"/>
  <c r="J50" i="9"/>
  <c r="I50" i="9"/>
  <c r="H50" i="9"/>
  <c r="G50" i="9"/>
  <c r="F50" i="9"/>
  <c r="E50" i="9"/>
  <c r="D50" i="9"/>
  <c r="C50" i="9"/>
  <c r="B50" i="9"/>
  <c r="Q49" i="9"/>
  <c r="P49" i="9"/>
  <c r="O49" i="9"/>
  <c r="N49" i="9"/>
  <c r="M49" i="9"/>
  <c r="K49" i="9"/>
  <c r="J49" i="9"/>
  <c r="I49" i="9"/>
  <c r="H49" i="9"/>
  <c r="G49" i="9"/>
  <c r="F49" i="9"/>
  <c r="E49" i="9"/>
  <c r="D49" i="9"/>
  <c r="C49" i="9"/>
  <c r="B49" i="9"/>
  <c r="Q48" i="9"/>
  <c r="P48" i="9"/>
  <c r="O48" i="9"/>
  <c r="N48" i="9"/>
  <c r="M48" i="9"/>
  <c r="K48" i="9"/>
  <c r="J48" i="9"/>
  <c r="I48" i="9"/>
  <c r="H48" i="9"/>
  <c r="G48" i="9"/>
  <c r="F48" i="9"/>
  <c r="E48" i="9"/>
  <c r="D48" i="9"/>
  <c r="C48" i="9"/>
  <c r="B48" i="9"/>
  <c r="Q47" i="9"/>
  <c r="P47" i="9"/>
  <c r="O47" i="9"/>
  <c r="N47" i="9"/>
  <c r="M47" i="9"/>
  <c r="K47" i="9"/>
  <c r="J47" i="9"/>
  <c r="I47" i="9"/>
  <c r="H47" i="9"/>
  <c r="G47" i="9"/>
  <c r="F47" i="9"/>
  <c r="E47" i="9"/>
  <c r="D47" i="9"/>
  <c r="C47" i="9"/>
  <c r="B47" i="9"/>
  <c r="Q46" i="9"/>
  <c r="P46" i="9"/>
  <c r="O46" i="9"/>
  <c r="N46" i="9"/>
  <c r="M46" i="9"/>
  <c r="L46" i="9"/>
  <c r="J46" i="9"/>
  <c r="I46" i="9"/>
  <c r="H46" i="9"/>
  <c r="G46" i="9"/>
  <c r="F46" i="9"/>
  <c r="E46" i="9"/>
  <c r="D46" i="9"/>
  <c r="C46" i="9"/>
  <c r="B46" i="9"/>
  <c r="Q45" i="9"/>
  <c r="P45" i="9"/>
  <c r="O45" i="9"/>
  <c r="N45" i="9"/>
  <c r="M45" i="9"/>
  <c r="L45" i="9"/>
  <c r="J45" i="9"/>
  <c r="I45" i="9"/>
  <c r="H45" i="9"/>
  <c r="G45" i="9"/>
  <c r="F45" i="9"/>
  <c r="E45" i="9"/>
  <c r="D45" i="9"/>
  <c r="C45" i="9"/>
  <c r="B45" i="9"/>
  <c r="Q44" i="9"/>
  <c r="P44" i="9"/>
  <c r="O44" i="9"/>
  <c r="N44" i="9"/>
  <c r="M44" i="9"/>
  <c r="L44" i="9"/>
  <c r="J44" i="9"/>
  <c r="I44" i="9"/>
  <c r="H44" i="9"/>
  <c r="G44" i="9"/>
  <c r="F44" i="9"/>
  <c r="E44" i="9"/>
  <c r="D44" i="9"/>
  <c r="C44" i="9"/>
  <c r="B44" i="9"/>
  <c r="Q43" i="9"/>
  <c r="P43" i="9"/>
  <c r="O43" i="9"/>
  <c r="N43" i="9"/>
  <c r="M43" i="9"/>
  <c r="L43" i="9"/>
  <c r="J43" i="9"/>
  <c r="I43" i="9"/>
  <c r="H43" i="9"/>
  <c r="G43" i="9"/>
  <c r="F43" i="9"/>
  <c r="E43" i="9"/>
  <c r="D43" i="9"/>
  <c r="C43" i="9"/>
  <c r="B43" i="9"/>
  <c r="Q42" i="9"/>
  <c r="P42" i="9"/>
  <c r="O42" i="9"/>
  <c r="N42" i="9"/>
  <c r="M42" i="9"/>
  <c r="L42" i="9"/>
  <c r="J42" i="9"/>
  <c r="I42" i="9"/>
  <c r="H42" i="9"/>
  <c r="G42" i="9"/>
  <c r="F42" i="9"/>
  <c r="E42" i="9"/>
  <c r="D42" i="9"/>
  <c r="C42" i="9"/>
  <c r="B42" i="9"/>
  <c r="Q41" i="9"/>
  <c r="P41" i="9"/>
  <c r="O41" i="9"/>
  <c r="N41" i="9"/>
  <c r="M41" i="9"/>
  <c r="L41" i="9"/>
  <c r="K41" i="9"/>
  <c r="I41" i="9"/>
  <c r="H41" i="9"/>
  <c r="G41" i="9"/>
  <c r="F41" i="9"/>
  <c r="E41" i="9"/>
  <c r="D41" i="9"/>
  <c r="C41" i="9"/>
  <c r="B41" i="9"/>
  <c r="Q40" i="9"/>
  <c r="P40" i="9"/>
  <c r="O40" i="9"/>
  <c r="N40" i="9"/>
  <c r="M40" i="9"/>
  <c r="L40" i="9"/>
  <c r="K40" i="9"/>
  <c r="I40" i="9"/>
  <c r="H40" i="9"/>
  <c r="G40" i="9"/>
  <c r="F40" i="9"/>
  <c r="E40" i="9"/>
  <c r="D40" i="9"/>
  <c r="C40" i="9"/>
  <c r="B40" i="9"/>
  <c r="Q39" i="9"/>
  <c r="P39" i="9"/>
  <c r="O39" i="9"/>
  <c r="N39" i="9"/>
  <c r="M39" i="9"/>
  <c r="L39" i="9"/>
  <c r="K39" i="9"/>
  <c r="I39" i="9"/>
  <c r="H39" i="9"/>
  <c r="G39" i="9"/>
  <c r="F39" i="9"/>
  <c r="E39" i="9"/>
  <c r="D39" i="9"/>
  <c r="C39" i="9"/>
  <c r="B39" i="9"/>
  <c r="Q38" i="9"/>
  <c r="P38" i="9"/>
  <c r="O38" i="9"/>
  <c r="N38" i="9"/>
  <c r="M38" i="9"/>
  <c r="L38" i="9"/>
  <c r="K38" i="9"/>
  <c r="I38" i="9"/>
  <c r="H38" i="9"/>
  <c r="G38" i="9"/>
  <c r="F38" i="9"/>
  <c r="E38" i="9"/>
  <c r="D38" i="9"/>
  <c r="C38" i="9"/>
  <c r="B38" i="9"/>
  <c r="Q37" i="9"/>
  <c r="P37" i="9"/>
  <c r="O37" i="9"/>
  <c r="N37" i="9"/>
  <c r="M37" i="9"/>
  <c r="L37" i="9"/>
  <c r="K37" i="9"/>
  <c r="I37" i="9"/>
  <c r="H37" i="9"/>
  <c r="G37" i="9"/>
  <c r="F37" i="9"/>
  <c r="E37" i="9"/>
  <c r="D37" i="9"/>
  <c r="C37" i="9"/>
  <c r="B37" i="9"/>
  <c r="Q36" i="9"/>
  <c r="P36" i="9"/>
  <c r="O36" i="9"/>
  <c r="N36" i="9"/>
  <c r="M36" i="9"/>
  <c r="L36" i="9"/>
  <c r="K36" i="9"/>
  <c r="J36" i="9"/>
  <c r="H36" i="9"/>
  <c r="G36" i="9"/>
  <c r="F36" i="9"/>
  <c r="E36" i="9"/>
  <c r="D36" i="9"/>
  <c r="C36" i="9"/>
  <c r="B36" i="9"/>
  <c r="Q35" i="9"/>
  <c r="P35" i="9"/>
  <c r="O35" i="9"/>
  <c r="N35" i="9"/>
  <c r="M35" i="9"/>
  <c r="L35" i="9"/>
  <c r="K35" i="9"/>
  <c r="J35" i="9"/>
  <c r="H35" i="9"/>
  <c r="G35" i="9"/>
  <c r="F35" i="9"/>
  <c r="E35" i="9"/>
  <c r="D35" i="9"/>
  <c r="C35" i="9"/>
  <c r="B35" i="9"/>
  <c r="Q34" i="9"/>
  <c r="P34" i="9"/>
  <c r="O34" i="9"/>
  <c r="N34" i="9"/>
  <c r="M34" i="9"/>
  <c r="L34" i="9"/>
  <c r="K34" i="9"/>
  <c r="J34" i="9"/>
  <c r="H34" i="9"/>
  <c r="G34" i="9"/>
  <c r="F34" i="9"/>
  <c r="E34" i="9"/>
  <c r="D34" i="9"/>
  <c r="C34" i="9"/>
  <c r="B34" i="9"/>
  <c r="Q33" i="9"/>
  <c r="P33" i="9"/>
  <c r="O33" i="9"/>
  <c r="N33" i="9"/>
  <c r="M33" i="9"/>
  <c r="L33" i="9"/>
  <c r="K33" i="9"/>
  <c r="J33" i="9"/>
  <c r="H33" i="9"/>
  <c r="G33" i="9"/>
  <c r="F33" i="9"/>
  <c r="E33" i="9"/>
  <c r="D33" i="9"/>
  <c r="C33" i="9"/>
  <c r="B33" i="9"/>
  <c r="Q32" i="9"/>
  <c r="P32" i="9"/>
  <c r="O32" i="9"/>
  <c r="N32" i="9"/>
  <c r="M32" i="9"/>
  <c r="L32" i="9"/>
  <c r="K32" i="9"/>
  <c r="J32" i="9"/>
  <c r="H32" i="9"/>
  <c r="G32" i="9"/>
  <c r="F32" i="9"/>
  <c r="E32" i="9"/>
  <c r="D32" i="9"/>
  <c r="C32" i="9"/>
  <c r="B32" i="9"/>
  <c r="Q31" i="9"/>
  <c r="P31" i="9"/>
  <c r="O31" i="9"/>
  <c r="N31" i="9"/>
  <c r="M31" i="9"/>
  <c r="L31" i="9"/>
  <c r="K31" i="9"/>
  <c r="J31" i="9"/>
  <c r="I31" i="9"/>
  <c r="G31" i="9"/>
  <c r="F31" i="9"/>
  <c r="E31" i="9"/>
  <c r="D31" i="9"/>
  <c r="C31" i="9"/>
  <c r="B31" i="9"/>
  <c r="Q30" i="9"/>
  <c r="P30" i="9"/>
  <c r="O30" i="9"/>
  <c r="N30" i="9"/>
  <c r="M30" i="9"/>
  <c r="L30" i="9"/>
  <c r="K30" i="9"/>
  <c r="J30" i="9"/>
  <c r="I30" i="9"/>
  <c r="G30" i="9"/>
  <c r="F30" i="9"/>
  <c r="E30" i="9"/>
  <c r="D30" i="9"/>
  <c r="C30" i="9"/>
  <c r="B30" i="9"/>
  <c r="Q29" i="9"/>
  <c r="P29" i="9"/>
  <c r="O29" i="9"/>
  <c r="N29" i="9"/>
  <c r="M29" i="9"/>
  <c r="L29" i="9"/>
  <c r="K29" i="9"/>
  <c r="J29" i="9"/>
  <c r="I29" i="9"/>
  <c r="G29" i="9"/>
  <c r="F29" i="9"/>
  <c r="E29" i="9"/>
  <c r="D29" i="9"/>
  <c r="C29" i="9"/>
  <c r="B29" i="9"/>
  <c r="Q28" i="9"/>
  <c r="P28" i="9"/>
  <c r="O28" i="9"/>
  <c r="N28" i="9"/>
  <c r="M28" i="9"/>
  <c r="L28" i="9"/>
  <c r="K28" i="9"/>
  <c r="J28" i="9"/>
  <c r="I28" i="9"/>
  <c r="G28" i="9"/>
  <c r="F28" i="9"/>
  <c r="E28" i="9"/>
  <c r="D28" i="9"/>
  <c r="C28" i="9"/>
  <c r="B28" i="9"/>
  <c r="Q27" i="9"/>
  <c r="P27" i="9"/>
  <c r="O27" i="9"/>
  <c r="N27" i="9"/>
  <c r="M27" i="9"/>
  <c r="L27" i="9"/>
  <c r="K27" i="9"/>
  <c r="J27" i="9"/>
  <c r="I27" i="9"/>
  <c r="G27" i="9"/>
  <c r="F27" i="9"/>
  <c r="E27" i="9"/>
  <c r="D27" i="9"/>
  <c r="C27" i="9"/>
  <c r="B27" i="9"/>
  <c r="Q26" i="9"/>
  <c r="P26" i="9"/>
  <c r="O26" i="9"/>
  <c r="N26" i="9"/>
  <c r="M26" i="9"/>
  <c r="L26" i="9"/>
  <c r="K26" i="9"/>
  <c r="J26" i="9"/>
  <c r="I26" i="9"/>
  <c r="H26" i="9"/>
  <c r="F26" i="9"/>
  <c r="E26" i="9"/>
  <c r="D26" i="9"/>
  <c r="C26" i="9"/>
  <c r="B26" i="9"/>
  <c r="Q25" i="9"/>
  <c r="P25" i="9"/>
  <c r="O25" i="9"/>
  <c r="N25" i="9"/>
  <c r="M25" i="9"/>
  <c r="L25" i="9"/>
  <c r="K25" i="9"/>
  <c r="J25" i="9"/>
  <c r="I25" i="9"/>
  <c r="H25" i="9"/>
  <c r="F25" i="9"/>
  <c r="E25" i="9"/>
  <c r="D25" i="9"/>
  <c r="C25" i="9"/>
  <c r="B25" i="9"/>
  <c r="Q24" i="9"/>
  <c r="P24" i="9"/>
  <c r="O24" i="9"/>
  <c r="N24" i="9"/>
  <c r="M24" i="9"/>
  <c r="L24" i="9"/>
  <c r="K24" i="9"/>
  <c r="J24" i="9"/>
  <c r="I24" i="9"/>
  <c r="H24" i="9"/>
  <c r="F24" i="9"/>
  <c r="E24" i="9"/>
  <c r="D24" i="9"/>
  <c r="C24" i="9"/>
  <c r="B24" i="9"/>
  <c r="Q23" i="9"/>
  <c r="P23" i="9"/>
  <c r="O23" i="9"/>
  <c r="N23" i="9"/>
  <c r="M23" i="9"/>
  <c r="L23" i="9"/>
  <c r="K23" i="9"/>
  <c r="J23" i="9"/>
  <c r="I23" i="9"/>
  <c r="H23" i="9"/>
  <c r="F23" i="9"/>
  <c r="E23" i="9"/>
  <c r="D23" i="9"/>
  <c r="C23" i="9"/>
  <c r="B23" i="9"/>
  <c r="Q22" i="9"/>
  <c r="P22" i="9"/>
  <c r="O22" i="9"/>
  <c r="N22" i="9"/>
  <c r="M22" i="9"/>
  <c r="L22" i="9"/>
  <c r="K22" i="9"/>
  <c r="J22" i="9"/>
  <c r="I22" i="9"/>
  <c r="H22" i="9"/>
  <c r="F22" i="9"/>
  <c r="E22" i="9"/>
  <c r="D22" i="9"/>
  <c r="C22" i="9"/>
  <c r="B22" i="9"/>
  <c r="Q21" i="9"/>
  <c r="P21" i="9"/>
  <c r="O21" i="9"/>
  <c r="N21" i="9"/>
  <c r="M21" i="9"/>
  <c r="L21" i="9"/>
  <c r="K21" i="9"/>
  <c r="J21" i="9"/>
  <c r="I21" i="9"/>
  <c r="H21" i="9"/>
  <c r="G21" i="9"/>
  <c r="F21" i="9"/>
  <c r="D21" i="9"/>
  <c r="C21" i="9"/>
  <c r="B21" i="9"/>
  <c r="Q20" i="9"/>
  <c r="P20" i="9"/>
  <c r="O20" i="9"/>
  <c r="N20" i="9"/>
  <c r="M20" i="9"/>
  <c r="L20" i="9"/>
  <c r="K20" i="9"/>
  <c r="J20" i="9"/>
  <c r="I20" i="9"/>
  <c r="H20" i="9"/>
  <c r="G20" i="9"/>
  <c r="F20" i="9"/>
  <c r="D20" i="9"/>
  <c r="C20" i="9"/>
  <c r="B20" i="9"/>
  <c r="Q19" i="9"/>
  <c r="P19" i="9"/>
  <c r="O19" i="9"/>
  <c r="N19" i="9"/>
  <c r="M19" i="9"/>
  <c r="L19" i="9"/>
  <c r="K19" i="9"/>
  <c r="J19" i="9"/>
  <c r="I19" i="9"/>
  <c r="H19" i="9"/>
  <c r="G19" i="9"/>
  <c r="F19" i="9"/>
  <c r="D19" i="9"/>
  <c r="C19" i="9"/>
  <c r="B19" i="9"/>
  <c r="Q18" i="9"/>
  <c r="P18" i="9"/>
  <c r="O18" i="9"/>
  <c r="N18" i="9"/>
  <c r="M18" i="9"/>
  <c r="L18" i="9"/>
  <c r="K18" i="9"/>
  <c r="J18" i="9"/>
  <c r="I18" i="9"/>
  <c r="H18" i="9"/>
  <c r="G18" i="9"/>
  <c r="F18" i="9"/>
  <c r="D18" i="9"/>
  <c r="C18" i="9"/>
  <c r="B18" i="9"/>
  <c r="Q17" i="9"/>
  <c r="P17" i="9"/>
  <c r="O17" i="9"/>
  <c r="N17" i="9"/>
  <c r="M17" i="9"/>
  <c r="L17" i="9"/>
  <c r="K17" i="9"/>
  <c r="J17" i="9"/>
  <c r="I17" i="9"/>
  <c r="H17" i="9"/>
  <c r="G17" i="9"/>
  <c r="F17" i="9"/>
  <c r="D17" i="9"/>
  <c r="C17" i="9"/>
  <c r="B17" i="9"/>
  <c r="Q16" i="9"/>
  <c r="P16" i="9"/>
  <c r="O16" i="9"/>
  <c r="N16" i="9"/>
  <c r="M16" i="9"/>
  <c r="L16" i="9"/>
  <c r="K16" i="9"/>
  <c r="J16" i="9"/>
  <c r="I16" i="9"/>
  <c r="H16" i="9"/>
  <c r="G16" i="9"/>
  <c r="F16" i="9"/>
  <c r="E16" i="9"/>
  <c r="C16" i="9"/>
  <c r="B16" i="9"/>
  <c r="Q15" i="9"/>
  <c r="P15" i="9"/>
  <c r="O15" i="9"/>
  <c r="N15" i="9"/>
  <c r="M15" i="9"/>
  <c r="L15" i="9"/>
  <c r="K15" i="9"/>
  <c r="J15" i="9"/>
  <c r="I15" i="9"/>
  <c r="H15" i="9"/>
  <c r="G15" i="9"/>
  <c r="F15" i="9"/>
  <c r="E15" i="9"/>
  <c r="C15" i="9"/>
  <c r="B15" i="9"/>
  <c r="Q14" i="9"/>
  <c r="P14" i="9"/>
  <c r="O14" i="9"/>
  <c r="N14" i="9"/>
  <c r="M14" i="9"/>
  <c r="L14" i="9"/>
  <c r="K14" i="9"/>
  <c r="J14" i="9"/>
  <c r="I14" i="9"/>
  <c r="H14" i="9"/>
  <c r="G14" i="9"/>
  <c r="F14" i="9"/>
  <c r="E14" i="9"/>
  <c r="C14" i="9"/>
  <c r="B14" i="9"/>
  <c r="Q13" i="9"/>
  <c r="P13" i="9"/>
  <c r="O13" i="9"/>
  <c r="N13" i="9"/>
  <c r="M13" i="9"/>
  <c r="L13" i="9"/>
  <c r="K13" i="9"/>
  <c r="J13" i="9"/>
  <c r="I13" i="9"/>
  <c r="H13" i="9"/>
  <c r="G13" i="9"/>
  <c r="F13" i="9"/>
  <c r="E13" i="9"/>
  <c r="C13" i="9"/>
  <c r="B13" i="9"/>
  <c r="Q12" i="9"/>
  <c r="P12" i="9"/>
  <c r="O12" i="9"/>
  <c r="N12" i="9"/>
  <c r="M12" i="9"/>
  <c r="L12" i="9"/>
  <c r="K12" i="9"/>
  <c r="J12" i="9"/>
  <c r="I12" i="9"/>
  <c r="H12" i="9"/>
  <c r="G12" i="9"/>
  <c r="F12" i="9"/>
  <c r="E12" i="9"/>
  <c r="C12" i="9"/>
  <c r="B12" i="9"/>
  <c r="Q11" i="9"/>
  <c r="P11" i="9"/>
  <c r="O11" i="9"/>
  <c r="N11" i="9"/>
  <c r="M11" i="9"/>
  <c r="L11" i="9"/>
  <c r="K11" i="9"/>
  <c r="J11" i="9"/>
  <c r="I11" i="9"/>
  <c r="H11" i="9"/>
  <c r="G11" i="9"/>
  <c r="F11" i="9"/>
  <c r="E11" i="9"/>
  <c r="D11" i="9"/>
  <c r="B11" i="9"/>
  <c r="Q10" i="9"/>
  <c r="P10" i="9"/>
  <c r="O10" i="9"/>
  <c r="N10" i="9"/>
  <c r="M10" i="9"/>
  <c r="L10" i="9"/>
  <c r="K10" i="9"/>
  <c r="J10" i="9"/>
  <c r="I10" i="9"/>
  <c r="H10" i="9"/>
  <c r="G10" i="9"/>
  <c r="F10" i="9"/>
  <c r="E10" i="9"/>
  <c r="D10" i="9"/>
  <c r="B10" i="9"/>
  <c r="Q9" i="9"/>
  <c r="P9" i="9"/>
  <c r="O9" i="9"/>
  <c r="N9" i="9"/>
  <c r="M9" i="9"/>
  <c r="L9" i="9"/>
  <c r="K9" i="9"/>
  <c r="J9" i="9"/>
  <c r="I9" i="9"/>
  <c r="H9" i="9"/>
  <c r="G9" i="9"/>
  <c r="F9" i="9"/>
  <c r="E9" i="9"/>
  <c r="D9" i="9"/>
  <c r="B9" i="9"/>
  <c r="Q8" i="9"/>
  <c r="P8" i="9"/>
  <c r="O8" i="9"/>
  <c r="N8" i="9"/>
  <c r="M8" i="9"/>
  <c r="L8" i="9"/>
  <c r="K8" i="9"/>
  <c r="J8" i="9"/>
  <c r="I8" i="9"/>
  <c r="H8" i="9"/>
  <c r="G8" i="9"/>
  <c r="F8" i="9"/>
  <c r="E8" i="9"/>
  <c r="D8" i="9"/>
  <c r="B8" i="9"/>
  <c r="Q7" i="9"/>
  <c r="P7" i="9"/>
  <c r="O7" i="9"/>
  <c r="N7" i="9"/>
  <c r="M7" i="9"/>
  <c r="L7" i="9"/>
  <c r="K7" i="9"/>
  <c r="J7" i="9"/>
  <c r="I7" i="9"/>
  <c r="H7" i="9"/>
  <c r="G7" i="9"/>
  <c r="F7" i="9"/>
  <c r="E7" i="9"/>
  <c r="D7" i="9"/>
  <c r="B7" i="9"/>
  <c r="Q6" i="9"/>
  <c r="P6" i="9"/>
  <c r="O6" i="9"/>
  <c r="N6" i="9"/>
  <c r="M6" i="9"/>
  <c r="L6" i="9"/>
  <c r="K6" i="9"/>
  <c r="J6" i="9"/>
  <c r="I6" i="9"/>
  <c r="H6" i="9"/>
  <c r="G6" i="9"/>
  <c r="F6" i="9"/>
  <c r="E6" i="9"/>
  <c r="D6" i="9"/>
  <c r="C6" i="9"/>
  <c r="Q5" i="9"/>
  <c r="P5" i="9"/>
  <c r="O5" i="9"/>
  <c r="N5" i="9"/>
  <c r="M5" i="9"/>
  <c r="L5" i="9"/>
  <c r="K5" i="9"/>
  <c r="J5" i="9"/>
  <c r="I5" i="9"/>
  <c r="H5" i="9"/>
  <c r="G5" i="9"/>
  <c r="F5" i="9"/>
  <c r="E5" i="9"/>
  <c r="D5" i="9"/>
  <c r="C5" i="9"/>
  <c r="Q4" i="9"/>
  <c r="P4" i="9"/>
  <c r="O4" i="9"/>
  <c r="N4" i="9"/>
  <c r="M4" i="9"/>
  <c r="L4" i="9"/>
  <c r="K4" i="9"/>
  <c r="J4" i="9"/>
  <c r="I4" i="9"/>
  <c r="H4" i="9"/>
  <c r="G4" i="9"/>
  <c r="F4" i="9"/>
  <c r="E4" i="9"/>
  <c r="D4" i="9"/>
  <c r="C4" i="9"/>
  <c r="Q3" i="9"/>
  <c r="P3" i="9"/>
  <c r="O3" i="9"/>
  <c r="N3" i="9"/>
  <c r="M3" i="9"/>
  <c r="L3" i="9"/>
  <c r="K3" i="9"/>
  <c r="J3" i="9"/>
  <c r="I3" i="9"/>
  <c r="H3" i="9"/>
  <c r="G3" i="9"/>
  <c r="F3" i="9"/>
  <c r="E3" i="9"/>
  <c r="D3" i="9"/>
  <c r="C3" i="9"/>
  <c r="Q2" i="9"/>
  <c r="P2" i="9"/>
  <c r="O2" i="9"/>
  <c r="N2" i="9"/>
  <c r="M2" i="9"/>
  <c r="L2" i="9"/>
  <c r="K2" i="9"/>
  <c r="J2" i="9"/>
  <c r="I2" i="9"/>
  <c r="H2" i="9"/>
  <c r="G2" i="9"/>
  <c r="F2" i="9"/>
  <c r="E2" i="9"/>
  <c r="D2" i="9"/>
  <c r="C2" i="9"/>
  <c r="J19" i="7"/>
  <c r="Q81" i="9" s="1"/>
  <c r="J18" i="7"/>
  <c r="P76" i="9" s="1"/>
  <c r="J17" i="7"/>
  <c r="J16" i="7"/>
  <c r="F66" i="9" s="1"/>
  <c r="J15" i="7"/>
  <c r="N61" i="9" s="1"/>
  <c r="J14" i="7"/>
  <c r="M56" i="9" s="1"/>
  <c r="J13" i="7"/>
  <c r="J12" i="7"/>
  <c r="J11" i="7"/>
  <c r="J41" i="9" s="1"/>
  <c r="J10" i="7"/>
  <c r="I36" i="9" s="1"/>
  <c r="J9" i="7"/>
  <c r="J8" i="7"/>
  <c r="J7" i="7"/>
  <c r="E21" i="9" s="1"/>
  <c r="J6" i="7"/>
  <c r="D16" i="9" s="1"/>
  <c r="J5" i="7"/>
  <c r="J4" i="7"/>
  <c r="A34" i="6"/>
  <c r="AC30" i="6"/>
  <c r="AA30" i="6"/>
  <c r="D30" i="6" s="1"/>
  <c r="AC29" i="6"/>
  <c r="AA29" i="6"/>
  <c r="D29" i="6" s="1"/>
  <c r="AC28" i="6"/>
  <c r="AA28" i="6"/>
  <c r="D28" i="6" s="1"/>
  <c r="B60" i="6"/>
  <c r="AC27" i="6"/>
  <c r="D59" i="6" s="1"/>
  <c r="AA27" i="6"/>
  <c r="D27" i="6" s="1"/>
  <c r="AC26" i="6"/>
  <c r="D58" i="6" s="1"/>
  <c r="AA26" i="6"/>
  <c r="D26" i="6" s="1"/>
  <c r="AC25" i="6"/>
  <c r="AA25" i="6"/>
  <c r="D25" i="6" s="1"/>
  <c r="AC24" i="6"/>
  <c r="D56" i="6" s="1"/>
  <c r="AA24" i="6"/>
  <c r="D24" i="6" s="1"/>
  <c r="AC23" i="6"/>
  <c r="AA23" i="6"/>
  <c r="D23" i="6" s="1"/>
  <c r="AC22" i="6"/>
  <c r="D54" i="6" s="1"/>
  <c r="AA22" i="6"/>
  <c r="AC21" i="6"/>
  <c r="D53" i="6" s="1"/>
  <c r="B21" i="6"/>
  <c r="B53" i="6" s="1"/>
  <c r="AC20" i="6"/>
  <c r="B20" i="6"/>
  <c r="B52" i="6" s="1"/>
  <c r="AC19" i="6"/>
  <c r="D51" i="6" s="1"/>
  <c r="B19" i="6"/>
  <c r="B51" i="6" s="1"/>
  <c r="B18" i="6"/>
  <c r="B50" i="6" s="1"/>
  <c r="B17" i="6"/>
  <c r="B49" i="6" s="1"/>
  <c r="B16" i="6"/>
  <c r="B48" i="6" s="1"/>
  <c r="B15" i="6"/>
  <c r="B47" i="6" s="1"/>
  <c r="B14" i="6"/>
  <c r="B46" i="6" s="1"/>
  <c r="B13" i="6"/>
  <c r="B12" i="6"/>
  <c r="B44" i="6" s="1"/>
  <c r="B11" i="6"/>
  <c r="B43" i="6" s="1"/>
  <c r="B10" i="6"/>
  <c r="B42" i="6" s="1"/>
  <c r="B9" i="6"/>
  <c r="B41" i="6" s="1"/>
  <c r="B8" i="6"/>
  <c r="B40" i="6" s="1"/>
  <c r="B7" i="6"/>
  <c r="B39" i="6" s="1"/>
  <c r="B6" i="6"/>
  <c r="B38" i="6" s="1"/>
  <c r="B5" i="6"/>
  <c r="B4" i="6"/>
  <c r="B36" i="6" s="1"/>
  <c r="B3" i="6"/>
  <c r="B35" i="6" s="1"/>
  <c r="F33" i="4"/>
  <c r="E33" i="4"/>
  <c r="D33" i="4"/>
  <c r="C33" i="4"/>
  <c r="B33" i="4"/>
  <c r="F23" i="4"/>
  <c r="E23" i="4"/>
  <c r="D23" i="4"/>
  <c r="C23" i="4"/>
  <c r="B23" i="4"/>
  <c r="B14" i="2"/>
  <c r="B8" i="2"/>
  <c r="C7" i="2" s="1"/>
  <c r="C145" i="3" s="1"/>
  <c r="M102" i="9" l="1"/>
  <c r="B27" i="10"/>
  <c r="J115" i="9"/>
  <c r="J37" i="9"/>
  <c r="J38" i="9"/>
  <c r="J39" i="9"/>
  <c r="J40" i="9"/>
  <c r="M104" i="9"/>
  <c r="E18" i="9"/>
  <c r="E17" i="9"/>
  <c r="E19" i="9"/>
  <c r="E20" i="9"/>
  <c r="E34" i="4"/>
  <c r="B34" i="4"/>
  <c r="C27" i="6"/>
  <c r="C6" i="2"/>
  <c r="B6" i="3" s="1"/>
  <c r="B7" i="3" s="1"/>
  <c r="C24" i="6"/>
  <c r="C55" i="6"/>
  <c r="C58" i="6"/>
  <c r="C22" i="6"/>
  <c r="D22" i="6"/>
  <c r="C60" i="6"/>
  <c r="C52" i="6"/>
  <c r="C25" i="6"/>
  <c r="C61" i="6"/>
  <c r="C57" i="6"/>
  <c r="C26" i="6"/>
  <c r="C30" i="6"/>
  <c r="D61" i="6"/>
  <c r="Q107" i="9"/>
  <c r="I107" i="9"/>
  <c r="P107" i="9"/>
  <c r="H107" i="9"/>
  <c r="O107" i="9"/>
  <c r="G107" i="9"/>
  <c r="K107" i="9"/>
  <c r="C107" i="9"/>
  <c r="N107" i="9"/>
  <c r="M107" i="9"/>
  <c r="L107" i="9"/>
  <c r="J107" i="9"/>
  <c r="F107" i="9"/>
  <c r="E107" i="9"/>
  <c r="D107" i="9"/>
  <c r="B107" i="9"/>
  <c r="D52" i="6"/>
  <c r="D55" i="6"/>
  <c r="B93" i="9"/>
  <c r="B94" i="9"/>
  <c r="B95" i="9"/>
  <c r="B96" i="9"/>
  <c r="B97" i="9"/>
  <c r="B98" i="9"/>
  <c r="B99" i="9"/>
  <c r="B100" i="9"/>
  <c r="B101" i="9"/>
  <c r="B102" i="9"/>
  <c r="B103" i="9"/>
  <c r="B104" i="9"/>
  <c r="B108" i="9"/>
  <c r="B109" i="9"/>
  <c r="B110" i="9"/>
  <c r="B111" i="9"/>
  <c r="D112" i="9"/>
  <c r="B114" i="9"/>
  <c r="D93" i="9"/>
  <c r="D94" i="9"/>
  <c r="D95" i="9"/>
  <c r="D96" i="9"/>
  <c r="D97" i="9"/>
  <c r="D98" i="9"/>
  <c r="D99" i="9"/>
  <c r="D100" i="9"/>
  <c r="D101" i="9"/>
  <c r="D102" i="9"/>
  <c r="D103" i="9"/>
  <c r="D104" i="9"/>
  <c r="D108" i="9"/>
  <c r="D109" i="9"/>
  <c r="D110" i="9"/>
  <c r="D111" i="9"/>
  <c r="E112" i="9"/>
  <c r="D114" i="9"/>
  <c r="B2" i="9"/>
  <c r="B3" i="9"/>
  <c r="B4" i="9"/>
  <c r="B5" i="9"/>
  <c r="B6" i="9"/>
  <c r="E93" i="9"/>
  <c r="E94" i="9"/>
  <c r="E95" i="9"/>
  <c r="E96" i="9"/>
  <c r="E97" i="9"/>
  <c r="E98" i="9"/>
  <c r="E99" i="9"/>
  <c r="E100" i="9"/>
  <c r="E101" i="9"/>
  <c r="E102" i="9"/>
  <c r="E103" i="9"/>
  <c r="E104" i="9"/>
  <c r="E108" i="9"/>
  <c r="E109" i="9"/>
  <c r="E110" i="9"/>
  <c r="E111" i="9"/>
  <c r="J112" i="9"/>
  <c r="J114" i="9"/>
  <c r="C53" i="6"/>
  <c r="C56" i="6"/>
  <c r="C59" i="6"/>
  <c r="K46" i="9"/>
  <c r="K45" i="9"/>
  <c r="K44" i="9"/>
  <c r="K43" i="9"/>
  <c r="K42" i="9"/>
  <c r="Q122" i="9"/>
  <c r="I122" i="9"/>
  <c r="Q121" i="9"/>
  <c r="I121" i="9"/>
  <c r="Q120" i="9"/>
  <c r="I120" i="9"/>
  <c r="Q119" i="9"/>
  <c r="I119" i="9"/>
  <c r="Q118" i="9"/>
  <c r="I118" i="9"/>
  <c r="P122" i="9"/>
  <c r="H122" i="9"/>
  <c r="P121" i="9"/>
  <c r="H121" i="9"/>
  <c r="P120" i="9"/>
  <c r="H120" i="9"/>
  <c r="P119" i="9"/>
  <c r="H119" i="9"/>
  <c r="P118" i="9"/>
  <c r="H118" i="9"/>
  <c r="O122" i="9"/>
  <c r="G122" i="9"/>
  <c r="O121" i="9"/>
  <c r="G121" i="9"/>
  <c r="O120" i="9"/>
  <c r="G120" i="9"/>
  <c r="O119" i="9"/>
  <c r="G119" i="9"/>
  <c r="O118" i="9"/>
  <c r="G118" i="9"/>
  <c r="N122" i="9"/>
  <c r="F122" i="9"/>
  <c r="N121" i="9"/>
  <c r="F121" i="9"/>
  <c r="N120" i="9"/>
  <c r="F120" i="9"/>
  <c r="N119" i="9"/>
  <c r="F119" i="9"/>
  <c r="N118" i="9"/>
  <c r="F118" i="9"/>
  <c r="M122" i="9"/>
  <c r="E122" i="9"/>
  <c r="M121" i="9"/>
  <c r="E121" i="9"/>
  <c r="M120" i="9"/>
  <c r="E120" i="9"/>
  <c r="M119" i="9"/>
  <c r="E119" i="9"/>
  <c r="M118" i="9"/>
  <c r="E118" i="9"/>
  <c r="L122" i="9"/>
  <c r="D122" i="9"/>
  <c r="L121" i="9"/>
  <c r="D121" i="9"/>
  <c r="L120" i="9"/>
  <c r="D120" i="9"/>
  <c r="L119" i="9"/>
  <c r="D119" i="9"/>
  <c r="L118" i="9"/>
  <c r="D118" i="9"/>
  <c r="K122" i="9"/>
  <c r="C122" i="9"/>
  <c r="K121" i="9"/>
  <c r="C121" i="9"/>
  <c r="K120" i="9"/>
  <c r="C120" i="9"/>
  <c r="K119" i="9"/>
  <c r="C119" i="9"/>
  <c r="K118" i="9"/>
  <c r="C118" i="9"/>
  <c r="J122" i="9"/>
  <c r="B122" i="9"/>
  <c r="J121" i="9"/>
  <c r="B121" i="9"/>
  <c r="J120" i="9"/>
  <c r="B120" i="9"/>
  <c r="J119" i="9"/>
  <c r="B119" i="9"/>
  <c r="J118" i="9"/>
  <c r="B118" i="9"/>
  <c r="D34" i="4"/>
  <c r="C29" i="6"/>
  <c r="D62" i="6"/>
  <c r="C62" i="6"/>
  <c r="B37" i="6"/>
  <c r="B45" i="6"/>
  <c r="C11" i="9"/>
  <c r="C10" i="9"/>
  <c r="C9" i="9"/>
  <c r="C8" i="9"/>
  <c r="C7" i="9"/>
  <c r="L47" i="9"/>
  <c r="L48" i="9"/>
  <c r="L49" i="9"/>
  <c r="L50" i="9"/>
  <c r="L51" i="9"/>
  <c r="F93" i="9"/>
  <c r="F94" i="9"/>
  <c r="F95" i="9"/>
  <c r="F96" i="9"/>
  <c r="F97" i="9"/>
  <c r="F98" i="9"/>
  <c r="F99" i="9"/>
  <c r="F100" i="9"/>
  <c r="F101" i="9"/>
  <c r="F102" i="9"/>
  <c r="F103" i="9"/>
  <c r="F104" i="9"/>
  <c r="F108" i="9"/>
  <c r="F109" i="9"/>
  <c r="F110" i="9"/>
  <c r="F111" i="9"/>
  <c r="L112" i="9"/>
  <c r="L114" i="9"/>
  <c r="B56" i="6"/>
  <c r="B59" i="6"/>
  <c r="M52" i="9"/>
  <c r="M53" i="9"/>
  <c r="M54" i="9"/>
  <c r="M55" i="9"/>
  <c r="J93" i="9"/>
  <c r="J94" i="9"/>
  <c r="J95" i="9"/>
  <c r="J96" i="9"/>
  <c r="J97" i="9"/>
  <c r="J98" i="9"/>
  <c r="J99" i="9"/>
  <c r="J100" i="9"/>
  <c r="J101" i="9"/>
  <c r="J102" i="9"/>
  <c r="J103" i="9"/>
  <c r="J104" i="9"/>
  <c r="J108" i="9"/>
  <c r="J109" i="9"/>
  <c r="J110" i="9"/>
  <c r="J111" i="9"/>
  <c r="B113" i="9"/>
  <c r="B115" i="9"/>
  <c r="C34" i="4"/>
  <c r="C143" i="3"/>
  <c r="AA12" i="6" s="1"/>
  <c r="L15" i="8" s="1"/>
  <c r="C144" i="3"/>
  <c r="F34" i="4"/>
  <c r="C23" i="6"/>
  <c r="C51" i="6"/>
  <c r="C54" i="6"/>
  <c r="D57" i="6"/>
  <c r="D60" i="6"/>
  <c r="N57" i="9"/>
  <c r="N58" i="9"/>
  <c r="N59" i="9"/>
  <c r="N60" i="9"/>
  <c r="F62" i="9"/>
  <c r="F63" i="9"/>
  <c r="F64" i="9"/>
  <c r="F65" i="9"/>
  <c r="L93" i="9"/>
  <c r="L94" i="9"/>
  <c r="L95" i="9"/>
  <c r="L96" i="9"/>
  <c r="L97" i="9"/>
  <c r="L98" i="9"/>
  <c r="L99" i="9"/>
  <c r="L100" i="9"/>
  <c r="L101" i="9"/>
  <c r="L102" i="9"/>
  <c r="L103" i="9"/>
  <c r="L104" i="9"/>
  <c r="L108" i="9"/>
  <c r="L109" i="9"/>
  <c r="L110" i="9"/>
  <c r="L111" i="9"/>
  <c r="D113" i="9"/>
  <c r="Q117" i="9"/>
  <c r="I117" i="9"/>
  <c r="Q116" i="9"/>
  <c r="I116" i="9"/>
  <c r="Q115" i="9"/>
  <c r="I115" i="9"/>
  <c r="Q114" i="9"/>
  <c r="I114" i="9"/>
  <c r="Q113" i="9"/>
  <c r="I113" i="9"/>
  <c r="Q112" i="9"/>
  <c r="I112" i="9"/>
  <c r="Q111" i="9"/>
  <c r="I111" i="9"/>
  <c r="Q110" i="9"/>
  <c r="I110" i="9"/>
  <c r="Q109" i="9"/>
  <c r="I109" i="9"/>
  <c r="Q108" i="9"/>
  <c r="I108" i="9"/>
  <c r="P117" i="9"/>
  <c r="H117" i="9"/>
  <c r="P116" i="9"/>
  <c r="H116" i="9"/>
  <c r="P115" i="9"/>
  <c r="H115" i="9"/>
  <c r="P114" i="9"/>
  <c r="H114" i="9"/>
  <c r="P113" i="9"/>
  <c r="H113" i="9"/>
  <c r="P112" i="9"/>
  <c r="H112" i="9"/>
  <c r="P111" i="9"/>
  <c r="H111" i="9"/>
  <c r="P110" i="9"/>
  <c r="H110" i="9"/>
  <c r="P109" i="9"/>
  <c r="H109" i="9"/>
  <c r="P108" i="9"/>
  <c r="H108" i="9"/>
  <c r="O117" i="9"/>
  <c r="G117" i="9"/>
  <c r="O116" i="9"/>
  <c r="G116" i="9"/>
  <c r="O115" i="9"/>
  <c r="G115" i="9"/>
  <c r="O114" i="9"/>
  <c r="G114" i="9"/>
  <c r="O113" i="9"/>
  <c r="G113" i="9"/>
  <c r="O112" i="9"/>
  <c r="G112" i="9"/>
  <c r="O111" i="9"/>
  <c r="G111" i="9"/>
  <c r="O110" i="9"/>
  <c r="G110" i="9"/>
  <c r="O109" i="9"/>
  <c r="G109" i="9"/>
  <c r="O108" i="9"/>
  <c r="G108" i="9"/>
  <c r="N117" i="9"/>
  <c r="F117" i="9"/>
  <c r="N116" i="9"/>
  <c r="F116" i="9"/>
  <c r="N115" i="9"/>
  <c r="F115" i="9"/>
  <c r="N114" i="9"/>
  <c r="F114" i="9"/>
  <c r="N113" i="9"/>
  <c r="F113" i="9"/>
  <c r="N112" i="9"/>
  <c r="F112" i="9"/>
  <c r="N111" i="9"/>
  <c r="M117" i="9"/>
  <c r="E117" i="9"/>
  <c r="M116" i="9"/>
  <c r="E116" i="9"/>
  <c r="M115" i="9"/>
  <c r="E115" i="9"/>
  <c r="M114" i="9"/>
  <c r="E114" i="9"/>
  <c r="M113" i="9"/>
  <c r="E113" i="9"/>
  <c r="M112" i="9"/>
  <c r="L117" i="9"/>
  <c r="D117" i="9"/>
  <c r="L116" i="9"/>
  <c r="D116" i="9"/>
  <c r="L115" i="9"/>
  <c r="D115" i="9"/>
  <c r="K117" i="9"/>
  <c r="C117" i="9"/>
  <c r="K116" i="9"/>
  <c r="C116" i="9"/>
  <c r="K115" i="9"/>
  <c r="C115" i="9"/>
  <c r="K114" i="9"/>
  <c r="C114" i="9"/>
  <c r="K113" i="9"/>
  <c r="C113" i="9"/>
  <c r="K112" i="9"/>
  <c r="C112" i="9"/>
  <c r="K111" i="9"/>
  <c r="C111" i="9"/>
  <c r="K110" i="9"/>
  <c r="C110" i="9"/>
  <c r="K109" i="9"/>
  <c r="C109" i="9"/>
  <c r="K108" i="9"/>
  <c r="C108" i="9"/>
  <c r="J117" i="9"/>
  <c r="B117" i="9"/>
  <c r="C28" i="6"/>
  <c r="G26" i="9"/>
  <c r="G25" i="9"/>
  <c r="G24" i="9"/>
  <c r="G23" i="9"/>
  <c r="G22" i="9"/>
  <c r="M93" i="9"/>
  <c r="M94" i="9"/>
  <c r="M95" i="9"/>
  <c r="M96" i="9"/>
  <c r="M97" i="9"/>
  <c r="M98" i="9"/>
  <c r="M99" i="9"/>
  <c r="M100" i="9"/>
  <c r="M101" i="9"/>
  <c r="M103" i="9"/>
  <c r="M108" i="9"/>
  <c r="M109" i="9"/>
  <c r="M110" i="9"/>
  <c r="M111" i="9"/>
  <c r="J113" i="9"/>
  <c r="B116" i="9"/>
  <c r="Q102" i="9"/>
  <c r="I102" i="9"/>
  <c r="Q101" i="9"/>
  <c r="I101" i="9"/>
  <c r="P102" i="9"/>
  <c r="H102" i="9"/>
  <c r="P101" i="9"/>
  <c r="H101" i="9"/>
  <c r="O102" i="9"/>
  <c r="G102" i="9"/>
  <c r="O101" i="9"/>
  <c r="G101" i="9"/>
  <c r="K102" i="9"/>
  <c r="C102" i="9"/>
  <c r="K101" i="9"/>
  <c r="C101" i="9"/>
  <c r="Q104" i="9"/>
  <c r="I104" i="9"/>
  <c r="Q103" i="9"/>
  <c r="I103" i="9"/>
  <c r="Q100" i="9"/>
  <c r="I100" i="9"/>
  <c r="Q99" i="9"/>
  <c r="I99" i="9"/>
  <c r="Q98" i="9"/>
  <c r="I98" i="9"/>
  <c r="Q97" i="9"/>
  <c r="I97" i="9"/>
  <c r="Q96" i="9"/>
  <c r="I96" i="9"/>
  <c r="Q95" i="9"/>
  <c r="I95" i="9"/>
  <c r="Q94" i="9"/>
  <c r="I94" i="9"/>
  <c r="Q93" i="9"/>
  <c r="I93" i="9"/>
  <c r="P104" i="9"/>
  <c r="H104" i="9"/>
  <c r="P103" i="9"/>
  <c r="H103" i="9"/>
  <c r="P100" i="9"/>
  <c r="H100" i="9"/>
  <c r="P99" i="9"/>
  <c r="H99" i="9"/>
  <c r="P98" i="9"/>
  <c r="H98" i="9"/>
  <c r="P97" i="9"/>
  <c r="H97" i="9"/>
  <c r="P96" i="9"/>
  <c r="H96" i="9"/>
  <c r="P95" i="9"/>
  <c r="H95" i="9"/>
  <c r="P94" i="9"/>
  <c r="H94" i="9"/>
  <c r="P93" i="9"/>
  <c r="H93" i="9"/>
  <c r="O104" i="9"/>
  <c r="G104" i="9"/>
  <c r="O103" i="9"/>
  <c r="G103" i="9"/>
  <c r="O100" i="9"/>
  <c r="G100" i="9"/>
  <c r="O99" i="9"/>
  <c r="G99" i="9"/>
  <c r="O98" i="9"/>
  <c r="G98" i="9"/>
  <c r="O97" i="9"/>
  <c r="G97" i="9"/>
  <c r="O96" i="9"/>
  <c r="G96" i="9"/>
  <c r="O95" i="9"/>
  <c r="G95" i="9"/>
  <c r="O94" i="9"/>
  <c r="G94" i="9"/>
  <c r="O93" i="9"/>
  <c r="G93" i="9"/>
  <c r="K104" i="9"/>
  <c r="C104" i="9"/>
  <c r="K103" i="9"/>
  <c r="C103" i="9"/>
  <c r="K100" i="9"/>
  <c r="C100" i="9"/>
  <c r="K99" i="9"/>
  <c r="C99" i="9"/>
  <c r="K98" i="9"/>
  <c r="C98" i="9"/>
  <c r="K97" i="9"/>
  <c r="C97" i="9"/>
  <c r="K96" i="9"/>
  <c r="C96" i="9"/>
  <c r="K95" i="9"/>
  <c r="C95" i="9"/>
  <c r="K94" i="9"/>
  <c r="C94" i="9"/>
  <c r="K93" i="9"/>
  <c r="C93" i="9"/>
  <c r="H31" i="9"/>
  <c r="H30" i="9"/>
  <c r="H29" i="9"/>
  <c r="H28" i="9"/>
  <c r="H27" i="9"/>
  <c r="D12" i="9"/>
  <c r="D13" i="9"/>
  <c r="D14" i="9"/>
  <c r="D15" i="9"/>
  <c r="N93" i="9"/>
  <c r="N94" i="9"/>
  <c r="N95" i="9"/>
  <c r="N96" i="9"/>
  <c r="N97" i="9"/>
  <c r="N98" i="9"/>
  <c r="N99" i="9"/>
  <c r="N100" i="9"/>
  <c r="N101" i="9"/>
  <c r="N102" i="9"/>
  <c r="N103" i="9"/>
  <c r="N104" i="9"/>
  <c r="N108" i="9"/>
  <c r="N109" i="9"/>
  <c r="N110" i="9"/>
  <c r="B112" i="9"/>
  <c r="L113" i="9"/>
  <c r="J116" i="9"/>
  <c r="O67" i="9"/>
  <c r="O68" i="9"/>
  <c r="O69" i="9"/>
  <c r="O70" i="9"/>
  <c r="O71" i="9"/>
  <c r="O72" i="9"/>
  <c r="O73" i="9"/>
  <c r="O74" i="9"/>
  <c r="O75" i="9"/>
  <c r="O76" i="9"/>
  <c r="P67" i="9"/>
  <c r="P68" i="9"/>
  <c r="P69" i="9"/>
  <c r="P70" i="9"/>
  <c r="P71" i="9"/>
  <c r="P72" i="9"/>
  <c r="P73" i="9"/>
  <c r="P74" i="9"/>
  <c r="P75" i="9"/>
  <c r="I32" i="9"/>
  <c r="I33" i="9"/>
  <c r="I34" i="9"/>
  <c r="I35" i="9"/>
  <c r="Q77" i="9"/>
  <c r="Q78" i="9"/>
  <c r="Q79" i="9"/>
  <c r="Q80" i="9"/>
  <c r="AA17" i="6" l="1"/>
  <c r="L19" i="8" s="1"/>
  <c r="Q105" i="9"/>
  <c r="I105" i="9"/>
  <c r="P105" i="9"/>
  <c r="H105" i="9"/>
  <c r="O105" i="9"/>
  <c r="G105" i="9"/>
  <c r="K105" i="9"/>
  <c r="C105" i="9"/>
  <c r="N105" i="9"/>
  <c r="M105" i="9"/>
  <c r="L105" i="9"/>
  <c r="J105" i="9"/>
  <c r="B8" i="3"/>
  <c r="B9" i="3" s="1"/>
  <c r="B10" i="3" s="1"/>
  <c r="F105" i="9"/>
  <c r="E105" i="9"/>
  <c r="D105" i="9"/>
  <c r="B105" i="9"/>
  <c r="AA6" i="6"/>
  <c r="L9" i="8" s="1"/>
  <c r="AA8" i="6"/>
  <c r="L22" i="8" s="1"/>
  <c r="AA9" i="6"/>
  <c r="L23" i="8" s="1"/>
  <c r="AA15" i="6"/>
  <c r="L12" i="8" s="1"/>
  <c r="H15" i="8"/>
  <c r="D12" i="6"/>
  <c r="D18" i="10" s="1"/>
  <c r="F18" i="10" s="1"/>
  <c r="C12" i="6"/>
  <c r="AA13" i="6"/>
  <c r="L16" i="8" s="1"/>
  <c r="AA21" i="6"/>
  <c r="AA14" i="6"/>
  <c r="L17" i="8" s="1"/>
  <c r="AA7" i="6"/>
  <c r="L10" i="8" s="1"/>
  <c r="G15" i="8"/>
  <c r="AA19" i="6"/>
  <c r="AA20" i="6"/>
  <c r="Q106" i="9"/>
  <c r="I106" i="9"/>
  <c r="P106" i="9"/>
  <c r="H106" i="9"/>
  <c r="O106" i="9"/>
  <c r="G106" i="9"/>
  <c r="K106" i="9"/>
  <c r="C106" i="9"/>
  <c r="N106" i="9"/>
  <c r="M106" i="9"/>
  <c r="L106" i="9"/>
  <c r="J106" i="9"/>
  <c r="F106" i="9"/>
  <c r="E106" i="9"/>
  <c r="D106" i="9"/>
  <c r="B106" i="9"/>
  <c r="AA11" i="6"/>
  <c r="L14" i="8" s="1"/>
  <c r="AA4" i="6"/>
  <c r="L7" i="8" s="1"/>
  <c r="AA18" i="6"/>
  <c r="L20" i="8" s="1"/>
  <c r="AA5" i="6"/>
  <c r="L8" i="8" s="1"/>
  <c r="AA16" i="6"/>
  <c r="AA3" i="6"/>
  <c r="L6" i="8" s="1"/>
  <c r="AA10" i="6"/>
  <c r="L11" i="8" s="1"/>
  <c r="H25" i="8" l="1"/>
  <c r="D17" i="6"/>
  <c r="D23" i="10" s="1"/>
  <c r="F23" i="10" s="1"/>
  <c r="G25" i="8"/>
  <c r="H19" i="8"/>
  <c r="G19" i="8"/>
  <c r="L25" i="8"/>
  <c r="C17" i="6"/>
  <c r="L18" i="8"/>
  <c r="L24" i="8"/>
  <c r="D7" i="6"/>
  <c r="D13" i="10" s="1"/>
  <c r="F13" i="10" s="1"/>
  <c r="C7" i="6"/>
  <c r="H10" i="8"/>
  <c r="G10" i="8"/>
  <c r="H20" i="8"/>
  <c r="C18" i="6"/>
  <c r="D18" i="6"/>
  <c r="D24" i="10" s="1"/>
  <c r="F24" i="10" s="1"/>
  <c r="G20" i="8"/>
  <c r="H14" i="8"/>
  <c r="D11" i="6"/>
  <c r="D17" i="10" s="1"/>
  <c r="F17" i="10" s="1"/>
  <c r="C11" i="6"/>
  <c r="G14" i="8"/>
  <c r="D20" i="6"/>
  <c r="C20" i="6"/>
  <c r="H18" i="8"/>
  <c r="H24" i="8"/>
  <c r="G24" i="8"/>
  <c r="G18" i="8"/>
  <c r="D16" i="6"/>
  <c r="D22" i="10" s="1"/>
  <c r="F22" i="10" s="1"/>
  <c r="C16" i="6"/>
  <c r="H11" i="8"/>
  <c r="D10" i="6"/>
  <c r="D16" i="10" s="1"/>
  <c r="F16" i="10" s="1"/>
  <c r="C10" i="6"/>
  <c r="G11" i="8"/>
  <c r="C19" i="6"/>
  <c r="G3" i="6"/>
  <c r="D19" i="6"/>
  <c r="G12" i="8"/>
  <c r="D15" i="6"/>
  <c r="D21" i="10" s="1"/>
  <c r="F21" i="10" s="1"/>
  <c r="C15" i="6"/>
  <c r="H12" i="8"/>
  <c r="G2" i="6"/>
  <c r="D3" i="6"/>
  <c r="D9" i="10" s="1"/>
  <c r="C3" i="6"/>
  <c r="H6" i="8"/>
  <c r="G6" i="8"/>
  <c r="H23" i="8"/>
  <c r="C9" i="6"/>
  <c r="D9" i="6"/>
  <c r="D15" i="10" s="1"/>
  <c r="F15" i="10" s="1"/>
  <c r="G23" i="8"/>
  <c r="H17" i="8"/>
  <c r="G17" i="8"/>
  <c r="D14" i="6"/>
  <c r="D20" i="10" s="1"/>
  <c r="F20" i="10" s="1"/>
  <c r="C14" i="6"/>
  <c r="D21" i="6"/>
  <c r="C21" i="6"/>
  <c r="H22" i="8"/>
  <c r="C8" i="6"/>
  <c r="D8" i="6"/>
  <c r="D14" i="10" s="1"/>
  <c r="F14" i="10" s="1"/>
  <c r="G22" i="8"/>
  <c r="D5" i="6"/>
  <c r="D11" i="10" s="1"/>
  <c r="F11" i="10" s="1"/>
  <c r="C5" i="6"/>
  <c r="H8" i="8"/>
  <c r="G8" i="8"/>
  <c r="H16" i="8"/>
  <c r="D13" i="6"/>
  <c r="D19" i="10" s="1"/>
  <c r="F19" i="10" s="1"/>
  <c r="G16" i="8"/>
  <c r="C13" i="6"/>
  <c r="H9" i="8"/>
  <c r="D6" i="6"/>
  <c r="D12" i="10" s="1"/>
  <c r="F12" i="10" s="1"/>
  <c r="C6" i="6"/>
  <c r="G9" i="8"/>
  <c r="H7" i="8"/>
  <c r="D4" i="6"/>
  <c r="D10" i="10" s="1"/>
  <c r="F10" i="10" s="1"/>
  <c r="C4" i="6"/>
  <c r="G7" i="8"/>
  <c r="G5" i="6" l="1"/>
  <c r="G8" i="6" s="1"/>
  <c r="AC14" i="6"/>
  <c r="M17" i="8" s="1"/>
  <c r="AC4" i="6"/>
  <c r="M7" i="8" s="1"/>
  <c r="F9" i="10"/>
  <c r="F25" i="10" s="1"/>
  <c r="D25" i="10"/>
  <c r="AC7" i="6"/>
  <c r="M10" i="8" s="1"/>
  <c r="J17" i="8"/>
  <c r="I17" i="8"/>
  <c r="AC18" i="6"/>
  <c r="M20" i="8" s="1"/>
  <c r="AC11" i="6"/>
  <c r="M14" i="8" s="1"/>
  <c r="AC9" i="6"/>
  <c r="M23" i="8" s="1"/>
  <c r="AC12" i="6"/>
  <c r="M15" i="8" s="1"/>
  <c r="AC17" i="6"/>
  <c r="AC16" i="6"/>
  <c r="AC5" i="6"/>
  <c r="M8" i="8" s="1"/>
  <c r="AC15" i="6"/>
  <c r="M12" i="8" s="1"/>
  <c r="AC6" i="6"/>
  <c r="M9" i="8" s="1"/>
  <c r="AC13" i="6"/>
  <c r="M16" i="8" s="1"/>
  <c r="J7" i="8"/>
  <c r="I7" i="8"/>
  <c r="AC8" i="6"/>
  <c r="M22" i="8" s="1"/>
  <c r="AC10" i="6"/>
  <c r="M11" i="8" s="1"/>
  <c r="AC3" i="6"/>
  <c r="M6" i="8" s="1"/>
  <c r="C46" i="6" l="1"/>
  <c r="D46" i="6"/>
  <c r="H20" i="10" s="1"/>
  <c r="J20" i="10" s="1"/>
  <c r="D36" i="6"/>
  <c r="H10" i="10" s="1"/>
  <c r="J10" i="10" s="1"/>
  <c r="C36" i="6"/>
  <c r="I10" i="8"/>
  <c r="C39" i="6"/>
  <c r="D39" i="6"/>
  <c r="H13" i="10" s="1"/>
  <c r="J13" i="10" s="1"/>
  <c r="J10" i="8"/>
  <c r="M25" i="8"/>
  <c r="M19" i="8"/>
  <c r="M24" i="8"/>
  <c r="M18" i="8"/>
  <c r="J22" i="8"/>
  <c r="D40" i="6"/>
  <c r="H14" i="10" s="1"/>
  <c r="J14" i="10" s="1"/>
  <c r="C40" i="6"/>
  <c r="I22" i="8"/>
  <c r="J25" i="8"/>
  <c r="C49" i="6"/>
  <c r="I19" i="8"/>
  <c r="J19" i="8"/>
  <c r="D49" i="6"/>
  <c r="H23" i="10" s="1"/>
  <c r="J23" i="10" s="1"/>
  <c r="I25" i="8"/>
  <c r="J11" i="8"/>
  <c r="I11" i="8"/>
  <c r="D42" i="6"/>
  <c r="H16" i="10" s="1"/>
  <c r="J16" i="10" s="1"/>
  <c r="C42" i="6"/>
  <c r="J12" i="8"/>
  <c r="I12" i="8"/>
  <c r="D47" i="6"/>
  <c r="H21" i="10" s="1"/>
  <c r="J21" i="10" s="1"/>
  <c r="C47" i="6"/>
  <c r="J23" i="8"/>
  <c r="D41" i="6"/>
  <c r="H15" i="10" s="1"/>
  <c r="J15" i="10" s="1"/>
  <c r="C41" i="6"/>
  <c r="I23" i="8"/>
  <c r="C37" i="6"/>
  <c r="D37" i="6"/>
  <c r="H11" i="10" s="1"/>
  <c r="J11" i="10" s="1"/>
  <c r="J8" i="8"/>
  <c r="I8" i="8"/>
  <c r="J18" i="8"/>
  <c r="I24" i="8"/>
  <c r="D48" i="6"/>
  <c r="H22" i="10" s="1"/>
  <c r="J22" i="10" s="1"/>
  <c r="C48" i="6"/>
  <c r="J24" i="8"/>
  <c r="I18" i="8"/>
  <c r="C44" i="6"/>
  <c r="D44" i="6"/>
  <c r="H18" i="10" s="1"/>
  <c r="J18" i="10" s="1"/>
  <c r="J15" i="8"/>
  <c r="I15" i="8"/>
  <c r="J14" i="8"/>
  <c r="D43" i="6"/>
  <c r="H17" i="10" s="1"/>
  <c r="J17" i="10" s="1"/>
  <c r="C43" i="6"/>
  <c r="I14" i="8"/>
  <c r="J16" i="8"/>
  <c r="C45" i="6"/>
  <c r="D45" i="6"/>
  <c r="H19" i="10" s="1"/>
  <c r="J19" i="10" s="1"/>
  <c r="I16" i="8"/>
  <c r="D35" i="6"/>
  <c r="H9" i="10" s="1"/>
  <c r="C35" i="6"/>
  <c r="J6" i="8"/>
  <c r="I6" i="8"/>
  <c r="J9" i="8"/>
  <c r="C38" i="6"/>
  <c r="D38" i="6"/>
  <c r="H12" i="10" s="1"/>
  <c r="J12" i="10" s="1"/>
  <c r="I9" i="8"/>
  <c r="J20" i="8"/>
  <c r="D50" i="6"/>
  <c r="H24" i="10" s="1"/>
  <c r="J24" i="10" s="1"/>
  <c r="C50" i="6"/>
  <c r="I20" i="8"/>
  <c r="J9" i="10" l="1"/>
  <c r="J25" i="10" s="1"/>
  <c r="H25" i="10"/>
</calcChain>
</file>

<file path=xl/sharedStrings.xml><?xml version="1.0" encoding="utf-8"?>
<sst xmlns="http://schemas.openxmlformats.org/spreadsheetml/2006/main" count="1110" uniqueCount="287">
  <si>
    <t>Instructions</t>
  </si>
  <si>
    <t>Key</t>
  </si>
  <si>
    <t>Yellow cells - enter data in these</t>
  </si>
  <si>
    <t>Grey cells - the model will calculate the results of these cells, do not enter any data</t>
  </si>
  <si>
    <t>Red cells - fixed values (eg number of days in year), do not enter any data</t>
  </si>
  <si>
    <t>Instructions for completing the Hospice Costing Model</t>
  </si>
  <si>
    <t>Data to collect in advance</t>
  </si>
  <si>
    <t>Financial cost data: direct and indirect costs for each service category (e.g. staff costs, supplies, overheads). Ideally for the previous financial year, though could also be based on budget.
- Non‑financial drivers: headcount for each service; floor space; number of meals provided; clinical team time; and finance team time (allocate only across Retail, Lottery, Fundraising and Governance).
- Capacity and activity data: maximum available units (e.g. beds, appointments, visits) and the actual number of units used during the period.</t>
  </si>
  <si>
    <t>Catering working</t>
  </si>
  <si>
    <t>The purpose of this sheet is to remove from your cost base the cost of any meals that you charge the recipients for.</t>
  </si>
  <si>
    <t>You'll also need to know the total costs of your catering function for the year.</t>
  </si>
  <si>
    <t>Inputs sheet</t>
  </si>
  <si>
    <t>This is in two parts</t>
  </si>
  <si>
    <t>In this section you need to enter the total costs of your organisation (this should include costs of any trading subsidiaries)</t>
  </si>
  <si>
    <t>Cells C9 and C10 will then check that the total costs you have entered in part 2 add up to the expected total - this is a key error check</t>
  </si>
  <si>
    <t>In Part two, from row 13 downwards, you should enter the costs relating to different activities in the yellow cells in column C</t>
  </si>
  <si>
    <t>Hospices aren't expected to have costs under every category e.g. you may not have a separate data team, and if you don't find it helpful to split out governance from general management you can include all in one area</t>
  </si>
  <si>
    <t>The model includes two separate categories for care in people's homes (Specialist care at home and non-specialist community care) . Please use the appropriate category that best describes your service(s), regardless of what your service is actually called.</t>
  </si>
  <si>
    <t>Then, all fundraising or support costs should be entered into one of the following categories: fundraising, retail, lottery, governance, IT, data, general management (note: this is for CEO / exec assistant costs and similar, where possible managers costs should be posted directly to the service for which they relate), finance, HR, kitchen and accommodation.</t>
  </si>
  <si>
    <t>Allocation Drivers sheet</t>
  </si>
  <si>
    <t>This sheet is where you enter the non-financial data which will reallocate any indirect or support costs</t>
  </si>
  <si>
    <t>For each service enter the driver values for Headcount, Floor Space, Meals Provided, and Clinical Time. Finance Time should only be entered for Retail, Lottery, Fundraising and Governance; other cells are greyed out and should remain zero.
The Service Total row sums the drivers across the 16 core services and 3 ancillary areas. Do not edit the Service Total or Total rows.</t>
  </si>
  <si>
    <t>Total costs after allocation sheet</t>
  </si>
  <si>
    <t>This sheet summarises the total costs for each service after indirect costs have been reallocated. There are two different tables, in the first table income generation costs are not reallocated to services, and in the second they are.</t>
  </si>
  <si>
    <t>You should not enter any data directly into this sheet.</t>
  </si>
  <si>
    <t>Activity levels sheet</t>
  </si>
  <si>
    <t>This data enable the model to calculate a cost per activity</t>
  </si>
  <si>
    <t>Costs per activity sheet</t>
  </si>
  <si>
    <t>This sheet calculates the cost per available unit and cost per actual unit for each service in four different ways</t>
  </si>
  <si>
    <t>Costs are shown either based on theoretical capacity or actual activity, and either before or after reallocating income generation costs</t>
  </si>
  <si>
    <t>Generally, we would advise focussing on column H - actual activity levels without reallocating fundraising costs - but hospices may find the other data useful.</t>
  </si>
  <si>
    <t>Cost breakdown sheet</t>
  </si>
  <si>
    <t>This provides a detailed breakdown of the cost per unit by individual cost component for each service. It shows how each cost category contributes to the overall cost per unit of capacity.</t>
  </si>
  <si>
    <t>The purpose of this sheet is to enable comparison between hospices, so you can understand why your cost for a particular service is different to another hospice.</t>
  </si>
  <si>
    <t>Checking your work</t>
  </si>
  <si>
    <t>After entering all data, ensure that the Difference on the Inputs sheet is zero. Review the Summary to confirm that support centre totals are zero and that fundraising, lottery and retail costs have been fully reallocated. Verify unit cost calculations on the Costs per activity sheet. Save your workbook when complete.</t>
  </si>
  <si>
    <t>Hospice Cost Model - Catering</t>
  </si>
  <si>
    <t>Number of meals provided by the catering team (you can enters the number of meals provided per week, month or year - whichever is easer)</t>
  </si>
  <si>
    <t>Notes</t>
  </si>
  <si>
    <t>Meals prepared which are charged for (e.g. if meal are charged to staff or visitors)</t>
  </si>
  <si>
    <t>Number of meals prepared which were charged for in the period</t>
  </si>
  <si>
    <t>Meals prepared which are not charged for (e.g. patients, any other free meals)</t>
  </si>
  <si>
    <t>Number of meals prepared which were not charged for in the period</t>
  </si>
  <si>
    <t>Total meals prepared</t>
  </si>
  <si>
    <t>£</t>
  </si>
  <si>
    <t>Catering staff direct costs</t>
  </si>
  <si>
    <t>Total cost of catering staff in the year</t>
  </si>
  <si>
    <t>Food and drink</t>
  </si>
  <si>
    <t>Total costs of food and drink bought in the year</t>
  </si>
  <si>
    <t>Any other direct catering costs</t>
  </si>
  <si>
    <t>Total costs of any other catering costs in the year</t>
  </si>
  <si>
    <t>Total catering costs</t>
  </si>
  <si>
    <t>Hospice Cost Model - Inputs</t>
  </si>
  <si>
    <t>Total check</t>
  </si>
  <si>
    <t>Value</t>
  </si>
  <si>
    <t>Please enter the total cost of hospice operations</t>
  </si>
  <si>
    <t>Enter the total costs for the year here (use consolidated numbers - i.e. include trading company costs)</t>
  </si>
  <si>
    <t>Remove drug costs</t>
  </si>
  <si>
    <t>Enter the costs of any drugs you buy which are shown as expenditure IF they are reimbursed by the NHS (otherwise leave blank)</t>
  </si>
  <si>
    <t>Remove reimbursed catering costs</t>
  </si>
  <si>
    <t>This cells removes any catering costs for meals which are charged for</t>
  </si>
  <si>
    <t>Expected total cost for model (calculation)</t>
  </si>
  <si>
    <t>This cell calculates total costs less any drug or reimbursed catering costs</t>
  </si>
  <si>
    <t>Sum of amounts entered:</t>
  </si>
  <si>
    <t>This cellc calculates the total of all the costs you have entered below</t>
  </si>
  <si>
    <t>Difference (expected - sum):</t>
  </si>
  <si>
    <t>This cell should show 0 - if it does not, you have not entered all costs correctly</t>
  </si>
  <si>
    <t>Check:</t>
  </si>
  <si>
    <t>Cost Name</t>
  </si>
  <si>
    <t>Cost Type (Direct/Indirect)</t>
  </si>
  <si>
    <t>Amount</t>
  </si>
  <si>
    <t>Direct Area (if Direct)</t>
  </si>
  <si>
    <t>Allocation Basis (if Indirect)</t>
  </si>
  <si>
    <t>Inpatient (Adult)</t>
  </si>
  <si>
    <t>Doctors costs</t>
  </si>
  <si>
    <t>Direct</t>
  </si>
  <si>
    <t>If any doctors costs (payroll or invoice) relate directly to this service, enter them here, otherwsie leave blank (e.g. for any doctors who spend time on multiple services)</t>
  </si>
  <si>
    <t>Nursing costs</t>
  </si>
  <si>
    <t>If any nursing costs (payroll, inc pension/ni or agency) relate directly to this service, enter them here, otherwsie leave blank (e.g. for any nurses who spend time on multiple services)</t>
  </si>
  <si>
    <t>Other clinical staff costs (e.g. AHP / HCA)</t>
  </si>
  <si>
    <t>If any other clinical staff costs (payroll, inc pension/ni or agency) relate directly to this service, enter them here, otherwsie leave blank (e.g. for any staff who spend time on multiple services)</t>
  </si>
  <si>
    <t>Non clinical staff costs (eg admin / chaplain)</t>
  </si>
  <si>
    <t>If any other non clinical staff costs (payroll, inc pension/ni or agency) relate directly to this service, enter them here, otherwsie leave blank (e.g. for any staff who spend time on multiple services)</t>
  </si>
  <si>
    <t>Any other direct non staff costs</t>
  </si>
  <si>
    <t>For any non staff costs that relate directly to this service</t>
  </si>
  <si>
    <t>Outpatient / Hospital Inreach (Adult)</t>
  </si>
  <si>
    <t>Other clinical staff costs</t>
  </si>
  <si>
    <t>Non clinical staff costs</t>
  </si>
  <si>
    <t>Specialist Care at Home (Hospice at Home / Rapid Response etc) (Adult)</t>
  </si>
  <si>
    <t>Generalist / Non-specialist Community Visits (Adult)</t>
  </si>
  <si>
    <t>Lymphoedema</t>
  </si>
  <si>
    <t>Education</t>
  </si>
  <si>
    <t>Research</t>
  </si>
  <si>
    <t>Bereavement / Family Support / Living Well (Adult)</t>
  </si>
  <si>
    <t>Inpatient (Children)</t>
  </si>
  <si>
    <t>Outpatient  / Hospital Inreach (Children)</t>
  </si>
  <si>
    <t>Specialist Care at Home (Hospice at Home / Rapid Response etc) (Children)</t>
  </si>
  <si>
    <t>Generalist / Non-specialist Community Visits (Children)</t>
  </si>
  <si>
    <t>Domicilliary Care</t>
  </si>
  <si>
    <t>Do not use</t>
  </si>
  <si>
    <t>Bereavement / Family support / Living well (Children)</t>
  </si>
  <si>
    <t>Retail</t>
  </si>
  <si>
    <t>Shop staff costs</t>
  </si>
  <si>
    <t>Payroll / NI / Pension costs for staff who work exclusively in retail</t>
  </si>
  <si>
    <t>Shop rental</t>
  </si>
  <si>
    <t>Rental cost of any retail, including warehouses</t>
  </si>
  <si>
    <t>Shop depreciation</t>
  </si>
  <si>
    <t>Depreciation for any retail spaces</t>
  </si>
  <si>
    <t>Cost of bought in goods</t>
  </si>
  <si>
    <t>Cost of any bought in goods</t>
  </si>
  <si>
    <t>All other direct retail costs</t>
  </si>
  <si>
    <t>Any other costs that relate directly to retail</t>
  </si>
  <si>
    <t>Lottery</t>
  </si>
  <si>
    <t>Lottery staff costs</t>
  </si>
  <si>
    <t>Payroll / NI / Pension costs for staff who work exclusively in lottery</t>
  </si>
  <si>
    <t>Lottery management co costs</t>
  </si>
  <si>
    <t>Any costs paid to a separate company that runs the hospice lottery</t>
  </si>
  <si>
    <t>Lottery prizes</t>
  </si>
  <si>
    <t>Cost of lottery prizes</t>
  </si>
  <si>
    <t>Any other direct lottery costs</t>
  </si>
  <si>
    <t>Any other costs relating directly to the lottery</t>
  </si>
  <si>
    <t>Fundraising</t>
  </si>
  <si>
    <t>Fundraising staff costs</t>
  </si>
  <si>
    <t>Payroll / NI / Pension costs for staff who work exclusively in fundraising (include any staff who cover a combination of fundraiisng, lottery &amp; retail here)</t>
  </si>
  <si>
    <t>Any other direct fundraising costs</t>
  </si>
  <si>
    <t>Any other fundraising costs, including any income generation costs that can't be split between fundraising / retail / lottery</t>
  </si>
  <si>
    <t>Governance</t>
  </si>
  <si>
    <t>Governance staff costs</t>
  </si>
  <si>
    <t>Indirect</t>
  </si>
  <si>
    <t>Headcount</t>
  </si>
  <si>
    <t>Any other direct governance costs</t>
  </si>
  <si>
    <t>IT</t>
  </si>
  <si>
    <t>IT staff costs</t>
  </si>
  <si>
    <t>Staff costs of IT team, including NI / pension / agency</t>
  </si>
  <si>
    <t>Any other diret IT costs</t>
  </si>
  <si>
    <t>Any other IT costs, including consumables, licences and depreciation of IT requipment</t>
  </si>
  <si>
    <t>Data</t>
  </si>
  <si>
    <t>Data team staff costs</t>
  </si>
  <si>
    <t>Staff costs of any separate data team, including NI / pension / agency</t>
  </si>
  <si>
    <t>Any other direct data costs</t>
  </si>
  <si>
    <t>Any other direct costs of data team</t>
  </si>
  <si>
    <t>General Management</t>
  </si>
  <si>
    <t>Management staff costs</t>
  </si>
  <si>
    <t>Any other direct management costs</t>
  </si>
  <si>
    <t>Finance</t>
  </si>
  <si>
    <t>Finance team staff costs</t>
  </si>
  <si>
    <t>Finance Time</t>
  </si>
  <si>
    <t>Staff costs of finance team, including NI / pension / agency</t>
  </si>
  <si>
    <t>Any other direct finance team costs</t>
  </si>
  <si>
    <t>Any other non staff costs, such as audit fees, bank charges etc</t>
  </si>
  <si>
    <t>HR</t>
  </si>
  <si>
    <t>HR team direct costs</t>
  </si>
  <si>
    <t>Staff costs of HR and volunteering teams, including NI / pension / agency</t>
  </si>
  <si>
    <t>Any other direct HR team costs</t>
  </si>
  <si>
    <t>Any other direct non staff costs for these departments</t>
  </si>
  <si>
    <t>Kitchen</t>
  </si>
  <si>
    <t>Meals Provided</t>
  </si>
  <si>
    <t>Do not enter data - auto calculated figure</t>
  </si>
  <si>
    <t>Accommodation</t>
  </si>
  <si>
    <t>Housekeeping staff costs</t>
  </si>
  <si>
    <t>Floor Space</t>
  </si>
  <si>
    <t>Staff costs for housekeepers</t>
  </si>
  <si>
    <t>Maintenance staff costs</t>
  </si>
  <si>
    <t>Staff costs for maintenance staff</t>
  </si>
  <si>
    <t>Gardening staff costs</t>
  </si>
  <si>
    <t>Staff costs for gardeners</t>
  </si>
  <si>
    <t>Any other accommodation staff costs (inc receptionists)</t>
  </si>
  <si>
    <t>Staff costs for any other relevant staff (receptionists, drivers etc)</t>
  </si>
  <si>
    <t>Gas</t>
  </si>
  <si>
    <t>Gas costs - hospice buildings only (costs re shops should be included in cell C111)</t>
  </si>
  <si>
    <t>Electricity</t>
  </si>
  <si>
    <t>Electicity costs - hospice buildings only (costs re shops should be included in cell C111)</t>
  </si>
  <si>
    <t>Rates</t>
  </si>
  <si>
    <t>Rates - hospice buildings only (costs re shops should be included in cell C111)</t>
  </si>
  <si>
    <t>Depreciation</t>
  </si>
  <si>
    <t>Depreciation - hospice buildings only (costs re shops should be included in cell C109, and IT depreciation in cell C125)</t>
  </si>
  <si>
    <t>Rent</t>
  </si>
  <si>
    <t>Rent - hospice buildings only (costs re shops should be included in cell C108)</t>
  </si>
  <si>
    <t>All other direct accom costs</t>
  </si>
  <si>
    <t>Other buildings costs - hospice buildings only (costs re shops should be included in cell C111)</t>
  </si>
  <si>
    <t>General Clinical (for clinical costs not directly attributable to a single service)</t>
  </si>
  <si>
    <t>General Clinical</t>
  </si>
  <si>
    <t>Clinical Time</t>
  </si>
  <si>
    <t>Any costs for doctors that cannot be directly attributed to one of the services because the doctor works acrosss multiple services</t>
  </si>
  <si>
    <t>Any costs for nurses that cannot be directly attributed to one of the services because the nurse works acrosss multiple services</t>
  </si>
  <si>
    <t>Any costs for other clinical staff that cannot be directly attributed to one of the services because the staff work acrosss multiple services</t>
  </si>
  <si>
    <t>Any costs for non-clinical staff that cannot be directly attributed to one of the services because the staff work acrosss multiple services</t>
  </si>
  <si>
    <t>Any non staff costs that cannot be directly attributed to one of the services</t>
  </si>
  <si>
    <t>Allocation Drivers</t>
  </si>
  <si>
    <t>Area</t>
  </si>
  <si>
    <t>Service Total</t>
  </si>
  <si>
    <t>Support total</t>
  </si>
  <si>
    <t>Total</t>
  </si>
  <si>
    <t>Enter the number of staff working in each area. Use headcount not FTE. Ideally use the average number for the year if possible.</t>
  </si>
  <si>
    <t>Floor space</t>
  </si>
  <si>
    <t>Ener the total floorspace (in either square metres or square feet). Only use floor space of the main hospice building(s), inlcuding eduction centres, but  not any retail sites or other sites purely used for community acitivity.</t>
  </si>
  <si>
    <t>Finance team time</t>
  </si>
  <si>
    <t>Ask the finance team to esitmate how they spend their time supporting different services, split between fundraising, retail, lottery and other only (needed as proportionally more of the finance teams time will ikely be spent suporting income generation).TIme spent on general finance, budgets, stat &amp; manamgement accounts should be shown under governance</t>
  </si>
  <si>
    <t>Free meals provided</t>
  </si>
  <si>
    <t>Only for free meals - count (or estimate) the number of free meals provided for each service. (Count any free meals provided, whether they are to paitents, visitors or staff. Do not count paid for meals)</t>
  </si>
  <si>
    <t>Areas</t>
  </si>
  <si>
    <t>Drivers</t>
  </si>
  <si>
    <t>Cost Allocation Summary</t>
  </si>
  <si>
    <t>Reallocate retail, lottery &amp; fundraising?</t>
  </si>
  <si>
    <t>Both</t>
  </si>
  <si>
    <t>Base Total</t>
  </si>
  <si>
    <t>Direct Costs</t>
  </si>
  <si>
    <t>Indirect Costs</t>
  </si>
  <si>
    <t>Total Costs</t>
  </si>
  <si>
    <t>Sum primary totals:</t>
  </si>
  <si>
    <t>Sum fundraising totals:</t>
  </si>
  <si>
    <t>There is no data to be input on this page</t>
  </si>
  <si>
    <t>The table at the top half of the page shows the total costs of each service after reallocating support costs but not income generation costs</t>
  </si>
  <si>
    <t>The table at the bottom half of the page shows the total costs of each service after reallocating support costs and income generation costs</t>
  </si>
  <si>
    <t>Maximum Capacity Levels</t>
  </si>
  <si>
    <t>Number of inpatient beds</t>
  </si>
  <si>
    <t>Days per year</t>
  </si>
  <si>
    <t>Available bed days</t>
  </si>
  <si>
    <t>Appointments per week</t>
  </si>
  <si>
    <t>Weeks per year</t>
  </si>
  <si>
    <t>Available appointments</t>
  </si>
  <si>
    <t>Default</t>
  </si>
  <si>
    <t>Not applicable</t>
  </si>
  <si>
    <t>Actual Activity Levels</t>
  </si>
  <si>
    <t>Occupied bed nights per year</t>
  </si>
  <si>
    <t>Individual Patients Supported by service last year</t>
  </si>
  <si>
    <t>Outpatient appointments</t>
  </si>
  <si>
    <t>Homecare visits</t>
  </si>
  <si>
    <t>Community visits</t>
  </si>
  <si>
    <t>Lymphoedema sessions</t>
  </si>
  <si>
    <t>Bereavement sessions</t>
  </si>
  <si>
    <t>In the yellow cells in the top table, enter your maximum capacity levels (e.g. the number of inpatient beds you have, or the max number of available weekly appointments for other services)</t>
  </si>
  <si>
    <t>In the yellow cells in the bottom table, enter your actual activity levels (e.g. actual number of occupied bed nights in the last financial year)</t>
  </si>
  <si>
    <t>Costs per unit of capacity (without reallocating fundraising costs)</t>
  </si>
  <si>
    <t>Cost per unit of activity (without reallocating fundraising costs)</t>
  </si>
  <si>
    <t>Costs per unit of capacity (after allocation of fundraising costs)</t>
  </si>
  <si>
    <t>Cost per unit of activity (after allocation of fundraising costs)</t>
  </si>
  <si>
    <t>Adults unit costs</t>
  </si>
  <si>
    <t>Children's unit costs</t>
  </si>
  <si>
    <t>Total costs of other services (for info only)</t>
  </si>
  <si>
    <t>There is no need to enter any data in this sheet</t>
  </si>
  <si>
    <t>The sheet confirms your cost per unit , calculated in four different ways (based on capacity or activity, and with our without reallocating income generation costs)</t>
  </si>
  <si>
    <t>Cost Component</t>
  </si>
  <si>
    <t>Total NHS / Statutory income</t>
  </si>
  <si>
    <t>Less income for drugs</t>
  </si>
  <si>
    <t>Less statutory income for capital projects</t>
  </si>
  <si>
    <t>Statutory income to use in model</t>
  </si>
  <si>
    <t>Statutory income</t>
  </si>
  <si>
    <t xml:space="preserve">Total  </t>
  </si>
  <si>
    <t>Error check</t>
  </si>
  <si>
    <t>Costs without FR allocation</t>
  </si>
  <si>
    <t>Costs with FR allocation</t>
  </si>
  <si>
    <t>Funding Gap (excl FR costs)</t>
  </si>
  <si>
    <t>Funding Gap (inc FR costs)</t>
  </si>
  <si>
    <t>Cost per year of a pateint in this setting (without reallocating fundraising costs)</t>
  </si>
  <si>
    <t>Cost per year of a pateint in this setting (if reallocating fundraising costs)</t>
  </si>
  <si>
    <t>In the yellow cells, enter the actual income you received from all government sources in the last financial year</t>
  </si>
  <si>
    <t>Check there is no error on cell B27 once you have done this</t>
  </si>
  <si>
    <t>This sheet will then calculate the funding gap for each of your services</t>
  </si>
  <si>
    <t>Free Meals Provided</t>
  </si>
  <si>
    <t>Error</t>
  </si>
  <si>
    <t>Governance / General Management / CEO</t>
  </si>
  <si>
    <t>Any non staff costs directly associated with the above</t>
  </si>
  <si>
    <t>Costs of the CEO office (including admin support / PA) and any general management not directly attributble to a specific team</t>
  </si>
  <si>
    <t>Comms</t>
  </si>
  <si>
    <t>Comms staff costs</t>
  </si>
  <si>
    <t>Any other direct comms costs</t>
  </si>
  <si>
    <t>Any other direct costs of comms team</t>
  </si>
  <si>
    <t>In cells D4 to D19, enter the maximum number of patients you could care for if working at full capacity (i.e. number of inpatient beds, max number of community visits). Do not enter any values for education or research.</t>
  </si>
  <si>
    <t>In cells J23 to J38 enter the actual activity levels recorded for the period in question (previous financial year). Again do not enter any values for education or research</t>
  </si>
  <si>
    <t>Non financial data: staff numbers by department (actual not WTE), floor space (of main hospice building only) and number of meals provided to patients/staff in different services (you can measure this over a week / month or just use a rough estimate)</t>
  </si>
  <si>
    <t>Activity data: the maximum capacity levels for different services in the past year, and the actual activity levels for different services in the past year</t>
  </si>
  <si>
    <t>Part 1 is a high level check to make sure you have entered the correct costs</t>
  </si>
  <si>
    <t>The model then removes any catering costs where you recharge for the meals (calculated on previous sheet) and costs of any drugs where you recharge the NHS (you need to enter the value of those manually)</t>
  </si>
  <si>
    <t xml:space="preserve">Enter each cost line under the relevant service heading (Adult or Children). Only include costs that are directly attributable to that service. (e.g. if a clinical staff member works exclusively on the inpatient unit, enter their costs there. Or e.g. if a doctor spends four days a week on the inpatient unit and spends one day a week doing research, allocate 80% of their cost to the inpatient unit and 20% to research. But, if it is not clear how to allocate any costs to a specific service, include that cost in the general clinical category at the end of the input sheet).
</t>
  </si>
  <si>
    <t>There are also categories for lymphoedema, domiciliary care, education, research and general clinical (the latter is clinical costs which relate to multiple services and cannot easily be allocated to a single service)</t>
  </si>
  <si>
    <t>Governance / General Management</t>
  </si>
  <si>
    <t>Ask the clincal team how they spend their time supporting different services, split between fundraising, retail, lottery and other only (needed as proportionally more of the finance teams time will ikely be spent suporting income generation).TIme spent on general finance, budgets, stat &amp; manamgement accounts should be shown under governance / general management</t>
  </si>
  <si>
    <t>Staff costs of any comms team (only if separate from the fundraising team; otherwise include in fundraising costs)</t>
  </si>
  <si>
    <r>
      <t xml:space="preserve">Costs can be input in relation to the following service areas: inpatients, outpatient / hospital in-reach, specialist care at home, non specialist care in the community and bereavement / living well / family support. In each of these areas there are separate options for </t>
    </r>
    <r>
      <rPr>
        <sz val="11"/>
        <color rgb="FF7030A0"/>
        <rFont val="Calibri"/>
        <family val="2"/>
      </rPr>
      <t xml:space="preserve">adults' </t>
    </r>
    <r>
      <rPr>
        <sz val="11"/>
        <rFont val="Calibri"/>
        <family val="2"/>
      </rPr>
      <t>and children's services.</t>
    </r>
  </si>
  <si>
    <t>This model helps allocate hospice costs across eight core services (with variants for adults' and children's services in each case) It calculates total costs, unit costs and provides a detailed cost breakdown to enable hospices to compare costs with each other and understand what is driving the differences</t>
  </si>
  <si>
    <t>You'll need to know or estimate for a period of time (week or month) how many meals your catering team prepare for free (e.g. for inpatients) versus for a charge (e.g. served in a café)</t>
  </si>
  <si>
    <t>Hospice Name</t>
  </si>
  <si>
    <t>Name of Person Completing Model</t>
  </si>
  <si>
    <t>Email Address of Person Completing the Model</t>
  </si>
  <si>
    <t>Did you use actual or budgeted figures</t>
  </si>
  <si>
    <t>Which year is the data for - enter the year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</si>
</sst>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b/>
      <sz val="14"/>
      <name val="Calibri"/>
      <family val="2"/>
    </font>
    <font>
      <b/>
      <sz val="11"/>
      <name val="Calibri"/>
      <family val="2"/>
    </font>
    <font>
      <b/>
      <sz val="12"/>
      <name val="Calibri"/>
      <family val="2"/>
    </font>
    <font>
      <i/>
      <sz val="11"/>
      <name val="Calibri"/>
      <family val="2"/>
    </font>
    <font>
      <sz val="11"/>
      <color theme="1"/>
      <name val="Calibri"/>
      <family val="2"/>
      <scheme val="minor"/>
    </font>
    <font>
      <b/>
      <sz val="11"/>
      <color theme="1"/>
      <name val="Calibri"/>
      <family val="2"/>
      <scheme val="minor"/>
    </font>
    <font>
      <sz val="11"/>
      <name val="Calibri"/>
      <family val="2"/>
    </font>
    <font>
      <sz val="11"/>
      <color rgb="FFFF0000"/>
      <name val="Calibri"/>
      <family val="2"/>
    </font>
    <font>
      <b/>
      <sz val="12"/>
      <color rgb="FFFF0000"/>
      <name val="Calibri (Body)"/>
    </font>
    <font>
      <sz val="11"/>
      <color rgb="FFFF0000"/>
      <name val="Calibri (Body)"/>
    </font>
    <font>
      <sz val="12"/>
      <name val="Calibri"/>
      <family val="2"/>
    </font>
    <font>
      <sz val="12"/>
      <color rgb="FFFF0000"/>
      <name val="Calibri (Body)"/>
    </font>
    <font>
      <sz val="11"/>
      <color rgb="FFFF0000"/>
      <name val="Calibri"/>
      <family val="2"/>
      <scheme val="minor"/>
    </font>
    <font>
      <sz val="11"/>
      <color rgb="FF7030A0"/>
      <name val="Calibri"/>
      <family val="2"/>
    </font>
    <font>
      <sz val="11"/>
      <name val="Calibri"/>
      <family val="2"/>
      <scheme val="minor"/>
    </font>
  </fonts>
  <fills count="14">
    <fill>
      <patternFill patternType="none"/>
    </fill>
    <fill>
      <patternFill patternType="gray125"/>
    </fill>
    <fill>
      <patternFill patternType="solid">
        <fgColor rgb="FFBDD7EE"/>
        <bgColor rgb="FFBDD7EE"/>
      </patternFill>
    </fill>
    <fill>
      <patternFill patternType="solid">
        <fgColor rgb="FFF2F2F2"/>
        <bgColor rgb="FFF2F2F2"/>
      </patternFill>
    </fill>
    <fill>
      <patternFill patternType="solid">
        <fgColor rgb="FFFFFF00"/>
        <bgColor rgb="FFFFFF00"/>
      </patternFill>
    </fill>
    <fill>
      <patternFill patternType="solid">
        <fgColor rgb="FFFFFF00"/>
        <bgColor indexed="64"/>
      </patternFill>
    </fill>
    <fill>
      <patternFill patternType="solid">
        <fgColor theme="2" tint="-0.249977111117893"/>
        <bgColor indexed="64"/>
      </patternFill>
    </fill>
    <fill>
      <patternFill patternType="solid">
        <fgColor rgb="FFFF0000"/>
        <bgColor rgb="FFFFFF00"/>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rgb="FFFFF3B8"/>
      </patternFill>
    </fill>
    <fill>
      <patternFill patternType="solid">
        <fgColor rgb="FFFF0000"/>
        <bgColor rgb="FFD9D9D9"/>
      </patternFill>
    </fill>
    <fill>
      <patternFill patternType="solid">
        <fgColor theme="0" tint="-0.34998626667073579"/>
        <bgColor rgb="FFFFFF00"/>
      </patternFill>
    </fill>
  </fills>
  <borders count="1">
    <border>
      <left/>
      <right/>
      <top/>
      <bottom/>
      <diagonal/>
    </border>
  </borders>
  <cellStyleXfs count="3">
    <xf numFmtId="0" fontId="0" fillId="0" borderId="0"/>
    <xf numFmtId="43" fontId="5" fillId="0" borderId="0"/>
    <xf numFmtId="9" fontId="5" fillId="0" borderId="0"/>
  </cellStyleXfs>
  <cellXfs count="65">
    <xf numFmtId="0" fontId="0" fillId="0" borderId="0" xfId="0"/>
    <xf numFmtId="0" fontId="1" fillId="0" borderId="0" xfId="0" applyFont="1"/>
    <xf numFmtId="0" fontId="2" fillId="2" borderId="0" xfId="0" applyFont="1" applyFill="1"/>
    <xf numFmtId="0" fontId="2" fillId="0" borderId="0" xfId="0" applyFont="1"/>
    <xf numFmtId="43" fontId="0" fillId="0" borderId="0" xfId="1" applyFont="1"/>
    <xf numFmtId="43" fontId="2" fillId="2" borderId="0" xfId="1" applyFont="1" applyFill="1" applyAlignment="1">
      <alignment horizontal="center" vertical="center"/>
    </xf>
    <xf numFmtId="0" fontId="3" fillId="3" borderId="0" xfId="0" applyFont="1" applyFill="1"/>
    <xf numFmtId="4" fontId="0" fillId="0" borderId="0" xfId="0" applyNumberFormat="1"/>
    <xf numFmtId="4" fontId="0" fillId="4" borderId="0" xfId="0" applyNumberFormat="1" applyFill="1"/>
    <xf numFmtId="0" fontId="6" fillId="0" borderId="0" xfId="0" applyFont="1"/>
    <xf numFmtId="4" fontId="6" fillId="0" borderId="0" xfId="0" applyNumberFormat="1" applyFont="1"/>
    <xf numFmtId="0" fontId="7" fillId="0" borderId="0" xfId="0" applyFont="1"/>
    <xf numFmtId="0" fontId="6" fillId="0" borderId="0" xfId="0" applyFont="1" applyAlignment="1">
      <alignment wrapText="1"/>
    </xf>
    <xf numFmtId="4" fontId="6" fillId="0" borderId="0" xfId="0" applyNumberFormat="1" applyFont="1" applyAlignment="1">
      <alignment wrapText="1"/>
    </xf>
    <xf numFmtId="0" fontId="0" fillId="5" borderId="0" xfId="0" applyFill="1"/>
    <xf numFmtId="4" fontId="0" fillId="5" borderId="0" xfId="0" applyNumberFormat="1" applyFill="1"/>
    <xf numFmtId="4" fontId="0" fillId="5" borderId="0" xfId="1" applyNumberFormat="1" applyFont="1" applyFill="1"/>
    <xf numFmtId="4" fontId="7" fillId="5" borderId="0" xfId="0" applyNumberFormat="1" applyFont="1" applyFill="1"/>
    <xf numFmtId="4" fontId="6" fillId="6" borderId="0" xfId="0" applyNumberFormat="1" applyFont="1" applyFill="1"/>
    <xf numFmtId="4" fontId="0" fillId="6" borderId="0" xfId="1" applyNumberFormat="1" applyFont="1" applyFill="1"/>
    <xf numFmtId="4" fontId="0" fillId="7" borderId="0" xfId="0" applyNumberFormat="1" applyFill="1"/>
    <xf numFmtId="4" fontId="0" fillId="8" borderId="0" xfId="0" applyNumberFormat="1" applyFill="1"/>
    <xf numFmtId="4" fontId="0" fillId="9" borderId="0" xfId="0" applyNumberFormat="1" applyFill="1"/>
    <xf numFmtId="0" fontId="0" fillId="8" borderId="0" xfId="0" applyFill="1"/>
    <xf numFmtId="4" fontId="0" fillId="10" borderId="0" xfId="0" applyNumberFormat="1" applyFill="1"/>
    <xf numFmtId="4" fontId="6" fillId="10" borderId="0" xfId="0" applyNumberFormat="1" applyFont="1" applyFill="1"/>
    <xf numFmtId="4" fontId="7" fillId="10" borderId="0" xfId="0" applyNumberFormat="1" applyFont="1" applyFill="1"/>
    <xf numFmtId="4" fontId="6" fillId="0" borderId="0" xfId="1" applyNumberFormat="1" applyFont="1"/>
    <xf numFmtId="0" fontId="2" fillId="8" borderId="0" xfId="0" applyFont="1" applyFill="1"/>
    <xf numFmtId="0" fontId="4" fillId="8" borderId="0" xfId="0" applyFont="1" applyFill="1"/>
    <xf numFmtId="4" fontId="4" fillId="8" borderId="0" xfId="0" applyNumberFormat="1" applyFont="1" applyFill="1"/>
    <xf numFmtId="4" fontId="0" fillId="11" borderId="0" xfId="0" applyNumberFormat="1" applyFill="1"/>
    <xf numFmtId="0" fontId="7" fillId="0" borderId="0" xfId="0" applyFont="1" applyAlignment="1">
      <alignment vertical="top" wrapText="1"/>
    </xf>
    <xf numFmtId="0" fontId="7" fillId="0" borderId="0" xfId="0" applyFont="1" applyAlignment="1">
      <alignment vertical="top"/>
    </xf>
    <xf numFmtId="0" fontId="0" fillId="9" borderId="0" xfId="0" applyFill="1"/>
    <xf numFmtId="0" fontId="8" fillId="0" borderId="0" xfId="0" applyFont="1" applyAlignment="1">
      <alignment vertical="top"/>
    </xf>
    <xf numFmtId="0" fontId="2" fillId="0" borderId="0" xfId="0" applyFont="1" applyAlignment="1">
      <alignment vertical="top"/>
    </xf>
    <xf numFmtId="0" fontId="7" fillId="0" borderId="0" xfId="0" applyFont="1" applyAlignment="1">
      <alignment horizontal="left" vertical="top"/>
    </xf>
    <xf numFmtId="0" fontId="9" fillId="3" borderId="0" xfId="0" applyFont="1" applyFill="1"/>
    <xf numFmtId="0" fontId="10" fillId="0" borderId="0" xfId="0" applyFont="1"/>
    <xf numFmtId="0" fontId="11" fillId="0" borderId="0" xfId="0" applyFont="1"/>
    <xf numFmtId="0" fontId="12" fillId="0" borderId="0" xfId="0" applyFont="1"/>
    <xf numFmtId="4" fontId="0" fillId="9" borderId="0" xfId="2" applyNumberFormat="1" applyFont="1" applyFill="1"/>
    <xf numFmtId="4" fontId="5" fillId="5" borderId="0" xfId="1" applyNumberFormat="1" applyFill="1"/>
    <xf numFmtId="4" fontId="5" fillId="9" borderId="0" xfId="1" applyNumberFormat="1" applyFill="1"/>
    <xf numFmtId="4" fontId="0" fillId="8" borderId="0" xfId="1" applyNumberFormat="1" applyFont="1" applyFill="1"/>
    <xf numFmtId="4" fontId="0" fillId="12" borderId="0" xfId="0" applyNumberFormat="1" applyFill="1"/>
    <xf numFmtId="4" fontId="7" fillId="12" borderId="0" xfId="0" applyNumberFormat="1" applyFont="1" applyFill="1"/>
    <xf numFmtId="4" fontId="7" fillId="8" borderId="0" xfId="0" applyNumberFormat="1" applyFont="1" applyFill="1"/>
    <xf numFmtId="0" fontId="0" fillId="10" borderId="0" xfId="0" applyFill="1"/>
    <xf numFmtId="0" fontId="13" fillId="0" borderId="0" xfId="0" applyFont="1"/>
    <xf numFmtId="4" fontId="0" fillId="13" borderId="0" xfId="0" applyNumberFormat="1" applyFill="1"/>
    <xf numFmtId="0" fontId="0" fillId="0" borderId="0" xfId="0" applyAlignment="1">
      <alignment wrapText="1"/>
    </xf>
    <xf numFmtId="164" fontId="5" fillId="0" borderId="0" xfId="1" applyNumberFormat="1"/>
    <xf numFmtId="164" fontId="5" fillId="10" borderId="0" xfId="1" applyNumberFormat="1" applyFill="1"/>
    <xf numFmtId="164" fontId="6" fillId="10" borderId="0" xfId="1" applyNumberFormat="1" applyFont="1" applyFill="1"/>
    <xf numFmtId="164" fontId="6" fillId="0" borderId="0" xfId="1" applyNumberFormat="1" applyFont="1"/>
    <xf numFmtId="164" fontId="5" fillId="5" borderId="0" xfId="1" applyNumberFormat="1" applyFill="1"/>
    <xf numFmtId="4" fontId="13" fillId="10" borderId="0" xfId="0" applyNumberFormat="1" applyFont="1" applyFill="1"/>
    <xf numFmtId="0" fontId="2" fillId="0" borderId="0" xfId="0" applyFont="1" applyAlignment="1">
      <alignment vertical="top" wrapText="1"/>
    </xf>
    <xf numFmtId="0" fontId="0" fillId="0" borderId="0" xfId="0"/>
    <xf numFmtId="0" fontId="2" fillId="0" borderId="0" xfId="0" applyFont="1" applyAlignment="1">
      <alignment vertical="top"/>
    </xf>
    <xf numFmtId="0" fontId="7" fillId="0" borderId="0" xfId="0" applyFont="1" applyAlignment="1">
      <alignment vertical="top" wrapText="1"/>
    </xf>
    <xf numFmtId="0" fontId="15" fillId="0" borderId="0" xfId="0" applyFont="1"/>
    <xf numFmtId="0" fontId="7" fillId="0" borderId="0" xfId="0" applyFont="1" applyAlignment="1">
      <alignment vertical="top"/>
    </xf>
  </cellXfs>
  <cellStyles count="3">
    <cellStyle name="Comma" xfId="1" builtinId="3"/>
    <cellStyle name="Normal" xfId="0" builtinId="0"/>
    <cellStyle name="Per 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E7A9C-5738-5C49-96A9-C79A97901451}">
  <dimension ref="A4:C12"/>
  <sheetViews>
    <sheetView tabSelected="1" workbookViewId="0">
      <selection activeCell="C12" sqref="C12"/>
    </sheetView>
  </sheetViews>
  <sheetFormatPr baseColWidth="10" defaultRowHeight="15" x14ac:dyDescent="0.2"/>
  <cols>
    <col min="1" max="1" width="38.83203125" customWidth="1"/>
    <col min="2" max="2" width="3.5" customWidth="1"/>
    <col min="3" max="3" width="51.33203125" customWidth="1"/>
  </cols>
  <sheetData>
    <row r="4" spans="1:3" x14ac:dyDescent="0.2">
      <c r="A4" t="s">
        <v>282</v>
      </c>
      <c r="C4" s="14"/>
    </row>
    <row r="6" spans="1:3" x14ac:dyDescent="0.2">
      <c r="A6" t="s">
        <v>283</v>
      </c>
      <c r="C6" s="14"/>
    </row>
    <row r="8" spans="1:3" x14ac:dyDescent="0.2">
      <c r="A8" t="s">
        <v>284</v>
      </c>
      <c r="C8" s="14"/>
    </row>
    <row r="10" spans="1:3" x14ac:dyDescent="0.2">
      <c r="A10" t="s">
        <v>285</v>
      </c>
      <c r="C10" s="14"/>
    </row>
    <row r="12" spans="1:3" x14ac:dyDescent="0.2">
      <c r="A12" t="s">
        <v>286</v>
      </c>
      <c r="C12" s="1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24"/>
  <sheetViews>
    <sheetView workbookViewId="0">
      <selection activeCell="B122" sqref="B2:B122"/>
    </sheetView>
  </sheetViews>
  <sheetFormatPr baseColWidth="10" defaultColWidth="8.83203125" defaultRowHeight="15" x14ac:dyDescent="0.2"/>
  <cols>
    <col min="1" max="1" width="25.1640625" customWidth="1"/>
    <col min="2" max="17" width="13" customWidth="1"/>
  </cols>
  <sheetData>
    <row r="1" spans="1:17" s="12" customFormat="1" ht="96" customHeight="1" x14ac:dyDescent="0.2">
      <c r="A1" s="12" t="s">
        <v>242</v>
      </c>
      <c r="B1" s="12" t="s">
        <v>73</v>
      </c>
      <c r="C1" s="12" t="s">
        <v>85</v>
      </c>
      <c r="D1" s="12" t="s">
        <v>88</v>
      </c>
      <c r="E1" s="12" t="s">
        <v>89</v>
      </c>
      <c r="F1" s="12" t="s">
        <v>98</v>
      </c>
      <c r="G1" s="12" t="s">
        <v>90</v>
      </c>
      <c r="H1" s="12" t="s">
        <v>91</v>
      </c>
      <c r="I1" s="12" t="s">
        <v>92</v>
      </c>
      <c r="J1" s="12" t="s">
        <v>93</v>
      </c>
      <c r="K1" s="12" t="s">
        <v>94</v>
      </c>
      <c r="L1" s="12" t="s">
        <v>95</v>
      </c>
      <c r="M1" s="12" t="s">
        <v>96</v>
      </c>
      <c r="N1" s="12" t="s">
        <v>97</v>
      </c>
      <c r="O1" s="12" t="s">
        <v>99</v>
      </c>
      <c r="P1" s="12" t="s">
        <v>99</v>
      </c>
      <c r="Q1" s="12" t="s">
        <v>100</v>
      </c>
    </row>
    <row r="2" spans="1:17" x14ac:dyDescent="0.2">
      <c r="A2" t="s">
        <v>74</v>
      </c>
      <c r="B2" s="24" t="e">
        <f>IF(Inputs!$B$15="Direct",IF(Inputs!$D$15="Inpatient (Adult)",Inputs!$C$15/'Activity levels'!$J4,0),IF(Inputs!$B$15="Indirect",IF(Inputs!$E$15="Headcount",Inputs!$C$15*'Allocation Drivers'!B4/'Allocation Drivers'!$B$23/'Activity levels'!$J4,IF(Inputs!$E$15="Floor Space",Inputs!$C$15*'Allocation Drivers'!C4/'Allocation Drivers'!$C$23/'Activity levels'!$J4,IF(Inputs!$E$15="Finance Time",Inputs!$C$15*'Allocation Drivers'!D4/'Allocation Drivers'!$D$23/'Activity levels'!$J4,IF(Inputs!$E$15="Meals Provided",Inputs!$C$15*'Allocation Drivers'!E4/'Allocation Drivers'!$E$23/'Activity levels'!$J4,IF(Inputs!$E$15="Clinical Time",Inputs!$C$15*'Allocation Drivers'!F4/'Allocation Drivers'!$F$23/'Activity levels'!$J4,0))))),0))</f>
        <v>#DIV/0!</v>
      </c>
      <c r="C2" s="24">
        <f>IF(Inputs!$B$15="Direct",IF(Inputs!$D$15="Outpatient / Hospital Inreach (Adult)",Inputs!$C$15/'Activity levels'!$J5,0),IF(Inputs!$B$15="Indirect",IF(Inputs!$E$15="Headcount",Inputs!$C$15*'Allocation Drivers'!B5/'Allocation Drivers'!$B$23/'Activity levels'!$J5,IF(Inputs!$E$15="Floor Space",Inputs!$C$15*'Allocation Drivers'!C5/'Allocation Drivers'!$C$23/'Activity levels'!$J5,IF(Inputs!$E$15="Finance Time",Inputs!$C$15*'Allocation Drivers'!D5/'Allocation Drivers'!$D$23/'Activity levels'!$J5,IF(Inputs!$E$15="Meals Provided",Inputs!$C$15*'Allocation Drivers'!E5/'Allocation Drivers'!$E$23/'Activity levels'!$J5,IF(Inputs!$E$15="Clinical Time",Inputs!$C$15*'Allocation Drivers'!F5/'Allocation Drivers'!$F$23/'Activity levels'!$J5,0))))),0))</f>
        <v>0</v>
      </c>
      <c r="D2" s="24">
        <f>IF(Inputs!$B$15="Direct",IF(Inputs!$D$15="Specialist Care at Home (Hospice at Home / Rapid Response etc) (Adult)",Inputs!$C$15/'Activity levels'!$J6,0),IF(Inputs!$B$15="Indirect",IF(Inputs!$E$15="Headcount",Inputs!$C$15*'Allocation Drivers'!B6/'Allocation Drivers'!$B$23/'Activity levels'!$J6,IF(Inputs!$E$15="Floor Space",Inputs!$C$15*'Allocation Drivers'!C6/'Allocation Drivers'!$C$23/'Activity levels'!$J6,IF(Inputs!$E$15="Finance Time",Inputs!$C$15*'Allocation Drivers'!D6/'Allocation Drivers'!$D$23/'Activity levels'!$J6,IF(Inputs!$E$15="Meals Provided",Inputs!$C$15*'Allocation Drivers'!E6/'Allocation Drivers'!$E$23/'Activity levels'!$J6,IF(Inputs!$E$15="Clinical Time",Inputs!$C$15*'Allocation Drivers'!F6/'Allocation Drivers'!$F$23/'Activity levels'!$J6,0))))),0))</f>
        <v>0</v>
      </c>
      <c r="E2" s="24">
        <f>IF(Inputs!$B$15="Direct",IF(Inputs!$D$15="Generalist / Non-specialist Community Visits (Adult)",Inputs!$C$15/'Activity levels'!$J7,0),IF(Inputs!$B$15="Indirect",IF(Inputs!$E$15="Headcount",Inputs!$C$15*'Allocation Drivers'!B7/'Allocation Drivers'!$B$23/'Activity levels'!$J7,IF(Inputs!$E$15="Floor Space",Inputs!$C$15*'Allocation Drivers'!C7/'Allocation Drivers'!$C$23/'Activity levels'!$J7,IF(Inputs!$E$15="Finance Time",Inputs!$C$15*'Allocation Drivers'!D7/'Allocation Drivers'!$D$23/'Activity levels'!$J7,IF(Inputs!$E$15="Meals Provided",Inputs!$C$15*'Allocation Drivers'!E7/'Allocation Drivers'!$E$23/'Activity levels'!$J7,IF(Inputs!$E$15="Clinical Time",Inputs!$C$15*'Allocation Drivers'!F7/'Allocation Drivers'!$F$23/'Activity levels'!$J7,0))))),0))</f>
        <v>0</v>
      </c>
      <c r="F2" s="24">
        <f>IF(Inputs!$B$15="Direct",IF(Inputs!$D$15="Domicilliary Care",Inputs!$C$15/'Activity levels'!$J16,0),IF(Inputs!$B$15="Indirect",IF(Inputs!$E$15="Headcount",Inputs!$C$15*'Allocation Drivers'!B15/'Allocation Drivers'!$B$23/'Activity levels'!$J16,IF(Inputs!$E$15="Floor Space",Inputs!$C$15*'Allocation Drivers'!C15/'Allocation Drivers'!$C$23/'Activity levels'!$J16,IF(Inputs!$E$15="Finance Time",Inputs!$C$15*'Allocation Drivers'!D15/'Allocation Drivers'!$D$23/'Activity levels'!$J16,IF(Inputs!$E$15="Meals Provided",Inputs!$C$15*'Allocation Drivers'!E15/'Allocation Drivers'!$E$23/'Activity levels'!$J16,IF(Inputs!$E$15="Clinical Time",Inputs!$C$15*'Allocation Drivers'!F15/'Allocation Drivers'!$F$23/'Activity levels'!$J16,0))))),0))</f>
        <v>0</v>
      </c>
      <c r="G2" s="24">
        <f>IF(Inputs!$B$15="Direct",IF(Inputs!$D$15="Lymphoedema",Inputs!$C$15/'Activity levels'!$J8,0),IF(Inputs!$B$15="Indirect",IF(Inputs!$E$15="Headcount",Inputs!$C$15*'Allocation Drivers'!B8/'Allocation Drivers'!$B$23/'Activity levels'!$J8,IF(Inputs!$E$15="Floor Space",Inputs!$C$15*'Allocation Drivers'!C8/'Allocation Drivers'!$C$23/'Activity levels'!$J8,IF(Inputs!$E$15="Finance Time",Inputs!$C$15*'Allocation Drivers'!D8/'Allocation Drivers'!$D$23/'Activity levels'!$J8,IF(Inputs!$E$15="Meals Provided",Inputs!$C$15*'Allocation Drivers'!E8/'Allocation Drivers'!$E$23/'Activity levels'!$J8,IF(Inputs!$E$15="Clinical Time",Inputs!$C$15*'Allocation Drivers'!F8/'Allocation Drivers'!$F$23/'Activity levels'!$J8,0))))),0))</f>
        <v>0</v>
      </c>
      <c r="H2" s="24">
        <f>IF(Inputs!$B$15="Direct",IF(Inputs!$D$15="Education",Inputs!$C$15/'Activity levels'!$J9,0),IF(Inputs!$B$15="Indirect",IF(Inputs!$E$15="Headcount",Inputs!$C$15*'Allocation Drivers'!B9/'Allocation Drivers'!$B$23/'Activity levels'!$J9,IF(Inputs!$E$15="Floor Space",Inputs!$C$15*'Allocation Drivers'!C9/'Allocation Drivers'!$C$23/'Activity levels'!$J9,IF(Inputs!$E$15="Finance Time",Inputs!$C$15*'Allocation Drivers'!D9/'Allocation Drivers'!$D$23/'Activity levels'!$J9,IF(Inputs!$E$15="Meals Provided",Inputs!$C$15*'Allocation Drivers'!E9/'Allocation Drivers'!$E$23/'Activity levels'!$J9,IF(Inputs!$E$15="Clinical Time",Inputs!$C$15*'Allocation Drivers'!F9/'Allocation Drivers'!$F$23/'Activity levels'!$J9,0))))),0))</f>
        <v>0</v>
      </c>
      <c r="I2" s="24">
        <f>IF(Inputs!$B$15="Direct",IF(Inputs!$D$15="Research",Inputs!$C$15/'Activity levels'!$J10,0),IF(Inputs!$B$15="Indirect",IF(Inputs!$E$15="Headcount",Inputs!$C$15*'Allocation Drivers'!B10/'Allocation Drivers'!$B$23/'Activity levels'!$J10,IF(Inputs!$E$15="Floor Space",Inputs!$C$15*'Allocation Drivers'!C10/'Allocation Drivers'!$C$23/'Activity levels'!$J10,IF(Inputs!$E$15="Finance Time",Inputs!$C$15*'Allocation Drivers'!D10/'Allocation Drivers'!$D$23/'Activity levels'!$J10,IF(Inputs!$E$15="Meals Provided",Inputs!$C$15*'Allocation Drivers'!E10/'Allocation Drivers'!$E$23/'Activity levels'!$J10,IF(Inputs!$E$15="Clinical Time",Inputs!$C$15*'Allocation Drivers'!F10/'Allocation Drivers'!$F$23/'Activity levels'!$J10,0))))),0))</f>
        <v>0</v>
      </c>
      <c r="J2" s="24">
        <f>IF(Inputs!$B$15="Direct",IF(Inputs!$D$15="Bereavement / Family Support / Living Well (Adult)",Inputs!$C$15/'Activity levels'!$J11,0),IF(Inputs!$B$15="Indirect",IF(Inputs!$E$15="Headcount",Inputs!$C$15*'Allocation Drivers'!B11/'Allocation Drivers'!$B$23/'Activity levels'!$J11,IF(Inputs!$E$15="Floor Space",Inputs!$C$15*'Allocation Drivers'!C11/'Allocation Drivers'!$C$23/'Activity levels'!$J11,IF(Inputs!$E$15="Finance Time",Inputs!$C$15*'Allocation Drivers'!D11/'Allocation Drivers'!$D$23/'Activity levels'!$J11,IF(Inputs!$E$15="Meals Provided",Inputs!$C$15*'Allocation Drivers'!E11/'Allocation Drivers'!$E$23/'Activity levels'!$J11,IF(Inputs!$E$15="Clinical Time",Inputs!$C$15*'Allocation Drivers'!F11/'Allocation Drivers'!$F$23/'Activity levels'!$J11,0))))),0))</f>
        <v>0</v>
      </c>
      <c r="K2" s="24">
        <f>IF(Inputs!$B$15="Direct",IF(Inputs!$D$15="Inpatient (Children)",Inputs!$C$15/'Activity levels'!$J12,0),IF(Inputs!$B$15="Indirect",IF(Inputs!$E$15="Headcount",Inputs!$C$15*'Allocation Drivers'!B12/'Allocation Drivers'!$B$23/'Activity levels'!$J12,IF(Inputs!$E$15="Floor Space",Inputs!$C$15*'Allocation Drivers'!C12/'Allocation Drivers'!$C$23/'Activity levels'!$J12,IF(Inputs!$E$15="Finance Time",Inputs!$C$15*'Allocation Drivers'!D12/'Allocation Drivers'!$D$23/'Activity levels'!$J12,IF(Inputs!$E$15="Meals Provided",Inputs!$C$15*'Allocation Drivers'!E12/'Allocation Drivers'!$E$23/'Activity levels'!$J12,IF(Inputs!$E$15="Clinical Time",Inputs!$C$15*'Allocation Drivers'!F12/'Allocation Drivers'!$F$23/'Activity levels'!$J12,0))))),0))</f>
        <v>0</v>
      </c>
      <c r="L2" s="24">
        <f>IF(Inputs!$B$15="Direct",IF(Inputs!$D$15="Outpatient  / Hospital Inreach (Children)",Inputs!$C$15/'Activity levels'!$J13,0),IF(Inputs!$B$15="Indirect",IF(Inputs!$E$15="Headcount",Inputs!$C$15*'Allocation Drivers'!B13/'Allocation Drivers'!$B$23/'Activity levels'!$J13,IF(Inputs!$E$15="Floor Space",Inputs!$C$15*'Allocation Drivers'!C13/'Allocation Drivers'!$C$23/'Activity levels'!$J13,IF(Inputs!$E$15="Finance Time",Inputs!$C$15*'Allocation Drivers'!D13/'Allocation Drivers'!$D$23/'Activity levels'!$J13,IF(Inputs!$E$15="Meals Provided",Inputs!$C$15*'Allocation Drivers'!E13/'Allocation Drivers'!$E$23/'Activity levels'!$J13,IF(Inputs!$E$15="Clinical Time",Inputs!$C$15*'Allocation Drivers'!F13/'Allocation Drivers'!$F$23/'Activity levels'!$J13,0))))),0))</f>
        <v>0</v>
      </c>
      <c r="M2" s="24">
        <f>IF(Inputs!$B$15="Direct",IF(Inputs!$D$15="Specialist Care at Home (Hospice at Home / Rapid Response etc) (Children)",Inputs!$C$15/'Activity levels'!$J14,0),IF(Inputs!$B$15="Indirect",IF(Inputs!$E$15="Headcount",Inputs!$C$15*'Allocation Drivers'!B14/'Allocation Drivers'!$B$23/'Activity levels'!$J14,IF(Inputs!$E$15="Floor Space",Inputs!$C$15*'Allocation Drivers'!C14/'Allocation Drivers'!$C$23/'Activity levels'!$J14,IF(Inputs!$E$15="Finance Time",Inputs!$C$15*'Allocation Drivers'!D14/'Allocation Drivers'!$D$23/'Activity levels'!$J14,IF(Inputs!$E$15="Meals Provided",Inputs!$C$15*'Allocation Drivers'!E14/'Allocation Drivers'!$E$23/'Activity levels'!$J14,IF(Inputs!$E$15="Clinical Time",Inputs!$C$15*'Allocation Drivers'!F14/'Allocation Drivers'!$F$23/'Activity levels'!$J14,0))))),0))</f>
        <v>0</v>
      </c>
      <c r="N2" s="24">
        <f>IF(Inputs!$B$15="Direct",IF(Inputs!$D$15="Generalist / Non-specialist Community Visits (Children)",Inputs!$C$15/'Activity levels'!$J15,0),IF(Inputs!$B$15="Indirect",IF(Inputs!$E$15="Headcount",Inputs!$C$15*'Allocation Drivers'!B15/'Allocation Drivers'!$B$23/'Activity levels'!$J15,IF(Inputs!$E$15="Floor Space",Inputs!$C$15*'Allocation Drivers'!C15/'Allocation Drivers'!$C$23/'Activity levels'!$J15,IF(Inputs!$E$15="Finance Time",Inputs!$C$15*'Allocation Drivers'!D15/'Allocation Drivers'!$D$23/'Activity levels'!$J15,IF(Inputs!$E$15="Meals Provided",Inputs!$C$15*'Allocation Drivers'!E15/'Allocation Drivers'!$E$23/'Activity levels'!$J15,IF(Inputs!$E$15="Clinical Time",Inputs!$C$15*'Allocation Drivers'!F15/'Allocation Drivers'!$F$23/'Activity levels'!$J15,0))))),0))</f>
        <v>0</v>
      </c>
      <c r="O2" s="24">
        <f>IF(Inputs!$B$15="Direct",IF(Inputs!$D$15="Do not use",Inputs!$C$15/'Activity levels'!$J17,0),IF(Inputs!$B$15="Indirect",IF(Inputs!$E$15="Headcount",Inputs!$C$15*'Allocation Drivers'!B16/'Allocation Drivers'!$B$23/'Activity levels'!$J17,IF(Inputs!$E$15="Floor Space",Inputs!$C$15*'Allocation Drivers'!C16/'Allocation Drivers'!$C$23/'Activity levels'!$J17,IF(Inputs!$E$15="Finance Time",Inputs!$C$15*'Allocation Drivers'!D16/'Allocation Drivers'!$D$23/'Activity levels'!$J17,IF(Inputs!$E$15="Meals Provided",Inputs!$C$15*'Allocation Drivers'!E16/'Allocation Drivers'!$E$23/'Activity levels'!$J17,IF(Inputs!$E$15="Clinical Time",Inputs!$C$15*'Allocation Drivers'!F16/'Allocation Drivers'!$F$23/'Activity levels'!$J17,0))))),0))</f>
        <v>0</v>
      </c>
      <c r="P2" s="24">
        <f>IF(Inputs!$B$15="Direct",IF(Inputs!$D$15="Do not use",Inputs!$C$15/'Activity levels'!$J18,0),IF(Inputs!$B$15="Indirect",IF(Inputs!$E$15="Headcount",Inputs!$C$15*'Allocation Drivers'!B17/'Allocation Drivers'!$B$23/'Activity levels'!$J18,IF(Inputs!$E$15="Floor Space",Inputs!$C$15*'Allocation Drivers'!C17/'Allocation Drivers'!$C$23/'Activity levels'!$J18,IF(Inputs!$E$15="Finance Time",Inputs!$C$15*'Allocation Drivers'!D17/'Allocation Drivers'!$D$23/'Activity levels'!$J18,IF(Inputs!$E$15="Meals Provided",Inputs!$C$15*'Allocation Drivers'!E17/'Allocation Drivers'!$E$23/'Activity levels'!$J18,IF(Inputs!$E$15="Clinical Time",Inputs!$C$15*'Allocation Drivers'!F17/'Allocation Drivers'!$F$23/'Activity levels'!$J18,0))))),0))</f>
        <v>0</v>
      </c>
      <c r="Q2" s="24">
        <f>IF(Inputs!$B$15="Direct",IF(Inputs!$D$15="Bereavement / Family support / Living well (Children)",Inputs!$C$15/'Activity levels'!$J19,0),IF(Inputs!$B$15="Indirect",IF(Inputs!$E$15="Headcount",Inputs!$C$15*'Allocation Drivers'!B18/'Allocation Drivers'!$B$23/'Activity levels'!$J19,IF(Inputs!$E$15="Floor Space",Inputs!$C$15*'Allocation Drivers'!C18/'Allocation Drivers'!$C$23/'Activity levels'!$J19,IF(Inputs!$E$15="Finance Time",Inputs!$C$15*'Allocation Drivers'!D18/'Allocation Drivers'!$D$23/'Activity levels'!$J19,IF(Inputs!$E$15="Meals Provided",Inputs!$C$15*'Allocation Drivers'!E18/'Allocation Drivers'!$E$23/'Activity levels'!$J19,IF(Inputs!$E$15="Clinical Time",Inputs!$C$15*'Allocation Drivers'!F18/'Allocation Drivers'!$F$23/'Activity levels'!$J19,0))))),0))</f>
        <v>0</v>
      </c>
    </row>
    <row r="3" spans="1:17" x14ac:dyDescent="0.2">
      <c r="A3" t="s">
        <v>77</v>
      </c>
      <c r="B3" s="24" t="e">
        <f>IF(Inputs!$B$16="Direct",IF(Inputs!$D$16="Inpatient (Adult)",Inputs!$C$16/'Activity levels'!$J4,0),IF(Inputs!$B$16="Indirect",IF(Inputs!$E$16="Headcount",Inputs!$C$16*'Allocation Drivers'!B4/'Allocation Drivers'!$B$23/'Activity levels'!$J4,IF(Inputs!$E$16="Floor Space",Inputs!$C$16*'Allocation Drivers'!C4/'Allocation Drivers'!$C$23/'Activity levels'!$J4,IF(Inputs!$E$16="Finance Time",Inputs!$C$16*'Allocation Drivers'!D4/'Allocation Drivers'!$D$23/'Activity levels'!$J4,IF(Inputs!$E$16="Meals Provided",Inputs!$C$16*'Allocation Drivers'!E4/'Allocation Drivers'!$E$23/'Activity levels'!$J4,IF(Inputs!$E$16="Clinical Time",Inputs!$C$16*'Allocation Drivers'!F4/'Allocation Drivers'!$F$23/'Activity levels'!$J4,0))))),0))</f>
        <v>#DIV/0!</v>
      </c>
      <c r="C3" s="24">
        <f>IF(Inputs!$B$16="Direct",IF(Inputs!$D$16="Outpatient / Hospital Inreach (Adult)",Inputs!$C$16/'Activity levels'!$J5,0),IF(Inputs!$B$16="Indirect",IF(Inputs!$E$16="Headcount",Inputs!$C$16*'Allocation Drivers'!B5/'Allocation Drivers'!$B$23/'Activity levels'!$J5,IF(Inputs!$E$16="Floor Space",Inputs!$C$16*'Allocation Drivers'!C5/'Allocation Drivers'!$C$23/'Activity levels'!$J5,IF(Inputs!$E$16="Finance Time",Inputs!$C$16*'Allocation Drivers'!D5/'Allocation Drivers'!$D$23/'Activity levels'!$J5,IF(Inputs!$E$16="Meals Provided",Inputs!$C$16*'Allocation Drivers'!E5/'Allocation Drivers'!$E$23/'Activity levels'!$J5,IF(Inputs!$E$16="Clinical Time",Inputs!$C$16*'Allocation Drivers'!F5/'Allocation Drivers'!$F$23/'Activity levels'!$J5,0))))),0))</f>
        <v>0</v>
      </c>
      <c r="D3" s="24">
        <f>IF(Inputs!$B$16="Direct",IF(Inputs!$D$16="Specialist Care at Home (Hospice at Home / Rapid Response etc) (Adult)",Inputs!$C$16/'Activity levels'!$J6,0),IF(Inputs!$B$16="Indirect",IF(Inputs!$E$16="Headcount",Inputs!$C$16*'Allocation Drivers'!B6/'Allocation Drivers'!$B$23/'Activity levels'!$J6,IF(Inputs!$E$16="Floor Space",Inputs!$C$16*'Allocation Drivers'!C6/'Allocation Drivers'!$C$23/'Activity levels'!$J6,IF(Inputs!$E$16="Finance Time",Inputs!$C$16*'Allocation Drivers'!D6/'Allocation Drivers'!$D$23/'Activity levels'!$J6,IF(Inputs!$E$16="Meals Provided",Inputs!$C$16*'Allocation Drivers'!E6/'Allocation Drivers'!$E$23/'Activity levels'!$J6,IF(Inputs!$E$16="Clinical Time",Inputs!$C$16*'Allocation Drivers'!F6/'Allocation Drivers'!$F$23/'Activity levels'!$J6,0))))),0))</f>
        <v>0</v>
      </c>
      <c r="E3" s="24">
        <f>IF(Inputs!$B$16="Direct",IF(Inputs!$D$16="Generalist / Non-specialist Community Visits (Adult)",Inputs!$C$16/'Activity levels'!$J7,0),IF(Inputs!$B$16="Indirect",IF(Inputs!$E$16="Headcount",Inputs!$C$16*'Allocation Drivers'!B7/'Allocation Drivers'!$B$23/'Activity levels'!$J7,IF(Inputs!$E$16="Floor Space",Inputs!$C$16*'Allocation Drivers'!C7/'Allocation Drivers'!$C$23/'Activity levels'!$J7,IF(Inputs!$E$16="Finance Time",Inputs!$C$16*'Allocation Drivers'!D7/'Allocation Drivers'!$D$23/'Activity levels'!$J7,IF(Inputs!$E$16="Meals Provided",Inputs!$C$16*'Allocation Drivers'!E7/'Allocation Drivers'!$E$23/'Activity levels'!$J7,IF(Inputs!$E$16="Clinical Time",Inputs!$C$16*'Allocation Drivers'!F7/'Allocation Drivers'!$F$23/'Activity levels'!$J7,0))))),0))</f>
        <v>0</v>
      </c>
      <c r="F3" s="24">
        <f>IF(Inputs!$B$16="Direct",IF(Inputs!$D$16="Domicilliary Care",Inputs!$C$16/'Activity levels'!$J16,0),IF(Inputs!$B$16="Indirect",IF(Inputs!$E$16="Headcount",Inputs!$C$16*'Allocation Drivers'!B15/'Allocation Drivers'!$B$23/'Activity levels'!$J16,IF(Inputs!$E$16="Floor Space",Inputs!$C$16*'Allocation Drivers'!C15/'Allocation Drivers'!$C$23/'Activity levels'!$J16,IF(Inputs!$E$16="Finance Time",Inputs!$C$16*'Allocation Drivers'!D15/'Allocation Drivers'!$D$23/'Activity levels'!$J16,IF(Inputs!$E$16="Meals Provided",Inputs!$C$16*'Allocation Drivers'!E15/'Allocation Drivers'!$E$23/'Activity levels'!$J16,IF(Inputs!$E$16="Clinical Time",Inputs!$C$16*'Allocation Drivers'!F15/'Allocation Drivers'!$F$23/'Activity levels'!$J16,0))))),0))</f>
        <v>0</v>
      </c>
      <c r="G3" s="24">
        <f>IF(Inputs!$B$16="Direct",IF(Inputs!$D$16="Lymphoedema",Inputs!$C$16/'Activity levels'!$J8,0),IF(Inputs!$B$16="Indirect",IF(Inputs!$E$16="Headcount",Inputs!$C$16*'Allocation Drivers'!B8/'Allocation Drivers'!$B$23/'Activity levels'!$J8,IF(Inputs!$E$16="Floor Space",Inputs!$C$16*'Allocation Drivers'!C8/'Allocation Drivers'!$C$23/'Activity levels'!$J8,IF(Inputs!$E$16="Finance Time",Inputs!$C$16*'Allocation Drivers'!D8/'Allocation Drivers'!$D$23/'Activity levels'!$J8,IF(Inputs!$E$16="Meals Provided",Inputs!$C$16*'Allocation Drivers'!E8/'Allocation Drivers'!$E$23/'Activity levels'!$J8,IF(Inputs!$E$16="Clinical Time",Inputs!$C$16*'Allocation Drivers'!F8/'Allocation Drivers'!$F$23/'Activity levels'!$J8,0))))),0))</f>
        <v>0</v>
      </c>
      <c r="H3" s="24">
        <f>IF(Inputs!$B$16="Direct",IF(Inputs!$D$16="Education",Inputs!$C$16/'Activity levels'!$J9,0),IF(Inputs!$B$16="Indirect",IF(Inputs!$E$16="Headcount",Inputs!$C$16*'Allocation Drivers'!B9/'Allocation Drivers'!$B$23/'Activity levels'!$J9,IF(Inputs!$E$16="Floor Space",Inputs!$C$16*'Allocation Drivers'!C9/'Allocation Drivers'!$C$23/'Activity levels'!$J9,IF(Inputs!$E$16="Finance Time",Inputs!$C$16*'Allocation Drivers'!D9/'Allocation Drivers'!$D$23/'Activity levels'!$J9,IF(Inputs!$E$16="Meals Provided",Inputs!$C$16*'Allocation Drivers'!E9/'Allocation Drivers'!$E$23/'Activity levels'!$J9,IF(Inputs!$E$16="Clinical Time",Inputs!$C$16*'Allocation Drivers'!F9/'Allocation Drivers'!$F$23/'Activity levels'!$J9,0))))),0))</f>
        <v>0</v>
      </c>
      <c r="I3" s="24">
        <f>IF(Inputs!$B$16="Direct",IF(Inputs!$D$16="Research",Inputs!$C$16/'Activity levels'!$J10,0),IF(Inputs!$B$16="Indirect",IF(Inputs!$E$16="Headcount",Inputs!$C$16*'Allocation Drivers'!B10/'Allocation Drivers'!$B$23/'Activity levels'!$J10,IF(Inputs!$E$16="Floor Space",Inputs!$C$16*'Allocation Drivers'!C10/'Allocation Drivers'!$C$23/'Activity levels'!$J10,IF(Inputs!$E$16="Finance Time",Inputs!$C$16*'Allocation Drivers'!D10/'Allocation Drivers'!$D$23/'Activity levels'!$J10,IF(Inputs!$E$16="Meals Provided",Inputs!$C$16*'Allocation Drivers'!E10/'Allocation Drivers'!$E$23/'Activity levels'!$J10,IF(Inputs!$E$16="Clinical Time",Inputs!$C$16*'Allocation Drivers'!F10/'Allocation Drivers'!$F$23/'Activity levels'!$J10,0))))),0))</f>
        <v>0</v>
      </c>
      <c r="J3" s="24">
        <f>IF(Inputs!$B$16="Direct",IF(Inputs!$D$16="Bereavement / Family Support / Living Well (Adult)",Inputs!$C$16/'Activity levels'!$J11,0),IF(Inputs!$B$16="Indirect",IF(Inputs!$E$16="Headcount",Inputs!$C$16*'Allocation Drivers'!B11/'Allocation Drivers'!$B$23/'Activity levels'!$J11,IF(Inputs!$E$16="Floor Space",Inputs!$C$16*'Allocation Drivers'!C11/'Allocation Drivers'!$C$23/'Activity levels'!$J11,IF(Inputs!$E$16="Finance Time",Inputs!$C$16*'Allocation Drivers'!D11/'Allocation Drivers'!$D$23/'Activity levels'!$J11,IF(Inputs!$E$16="Meals Provided",Inputs!$C$16*'Allocation Drivers'!E11/'Allocation Drivers'!$E$23/'Activity levels'!$J11,IF(Inputs!$E$16="Clinical Time",Inputs!$C$16*'Allocation Drivers'!F11/'Allocation Drivers'!$F$23/'Activity levels'!$J11,0))))),0))</f>
        <v>0</v>
      </c>
      <c r="K3" s="24">
        <f>IF(Inputs!$B$16="Direct",IF(Inputs!$D$16="Inpatient (Children)",Inputs!$C$16/'Activity levels'!$J12,0),IF(Inputs!$B$16="Indirect",IF(Inputs!$E$16="Headcount",Inputs!$C$16*'Allocation Drivers'!B12/'Allocation Drivers'!$B$23/'Activity levels'!$J12,IF(Inputs!$E$16="Floor Space",Inputs!$C$16*'Allocation Drivers'!C12/'Allocation Drivers'!$C$23/'Activity levels'!$J12,IF(Inputs!$E$16="Finance Time",Inputs!$C$16*'Allocation Drivers'!D12/'Allocation Drivers'!$D$23/'Activity levels'!$J12,IF(Inputs!$E$16="Meals Provided",Inputs!$C$16*'Allocation Drivers'!E12/'Allocation Drivers'!$E$23/'Activity levels'!$J12,IF(Inputs!$E$16="Clinical Time",Inputs!$C$16*'Allocation Drivers'!F12/'Allocation Drivers'!$F$23/'Activity levels'!$J12,0))))),0))</f>
        <v>0</v>
      </c>
      <c r="L3" s="24">
        <f>IF(Inputs!$B$16="Direct",IF(Inputs!$D$16="Outpatient  / Hospital Inreach (Children)",Inputs!$C$16/'Activity levels'!$J13,0),IF(Inputs!$B$16="Indirect",IF(Inputs!$E$16="Headcount",Inputs!$C$16*'Allocation Drivers'!B13/'Allocation Drivers'!$B$23/'Activity levels'!$J13,IF(Inputs!$E$16="Floor Space",Inputs!$C$16*'Allocation Drivers'!C13/'Allocation Drivers'!$C$23/'Activity levels'!$J13,IF(Inputs!$E$16="Finance Time",Inputs!$C$16*'Allocation Drivers'!D13/'Allocation Drivers'!$D$23/'Activity levels'!$J13,IF(Inputs!$E$16="Meals Provided",Inputs!$C$16*'Allocation Drivers'!E13/'Allocation Drivers'!$E$23/'Activity levels'!$J13,IF(Inputs!$E$16="Clinical Time",Inputs!$C$16*'Allocation Drivers'!F13/'Allocation Drivers'!$F$23/'Activity levels'!$J13,0))))),0))</f>
        <v>0</v>
      </c>
      <c r="M3" s="24">
        <f>IF(Inputs!$B$16="Direct",IF(Inputs!$D$16="Specialist Care at Home (Hospice at Home / Rapid Response etc) (Children)",Inputs!$C$16/'Activity levels'!$J14,0),IF(Inputs!$B$16="Indirect",IF(Inputs!$E$16="Headcount",Inputs!$C$16*'Allocation Drivers'!B14/'Allocation Drivers'!$B$23/'Activity levels'!$J14,IF(Inputs!$E$16="Floor Space",Inputs!$C$16*'Allocation Drivers'!C14/'Allocation Drivers'!$C$23/'Activity levels'!$J14,IF(Inputs!$E$16="Finance Time",Inputs!$C$16*'Allocation Drivers'!D14/'Allocation Drivers'!$D$23/'Activity levels'!$J14,IF(Inputs!$E$16="Meals Provided",Inputs!$C$16*'Allocation Drivers'!E14/'Allocation Drivers'!$E$23/'Activity levels'!$J14,IF(Inputs!$E$16="Clinical Time",Inputs!$C$16*'Allocation Drivers'!F14/'Allocation Drivers'!$F$23/'Activity levels'!$J14,0))))),0))</f>
        <v>0</v>
      </c>
      <c r="N3" s="24">
        <f>IF(Inputs!$B$16="Direct",IF(Inputs!$D$16="Generalist / Non-specialist Community Visits (Children)",Inputs!$C$16/'Activity levels'!$J15,0),IF(Inputs!$B$16="Indirect",IF(Inputs!$E$16="Headcount",Inputs!$C$16*'Allocation Drivers'!B15/'Allocation Drivers'!$B$23/'Activity levels'!$J15,IF(Inputs!$E$16="Floor Space",Inputs!$C$16*'Allocation Drivers'!C15/'Allocation Drivers'!$C$23/'Activity levels'!$J15,IF(Inputs!$E$16="Finance Time",Inputs!$C$16*'Allocation Drivers'!D15/'Allocation Drivers'!$D$23/'Activity levels'!$J15,IF(Inputs!$E$16="Meals Provided",Inputs!$C$16*'Allocation Drivers'!E15/'Allocation Drivers'!$E$23/'Activity levels'!$J15,IF(Inputs!$E$16="Clinical Time",Inputs!$C$16*'Allocation Drivers'!F15/'Allocation Drivers'!$F$23/'Activity levels'!$J15,0))))),0))</f>
        <v>0</v>
      </c>
      <c r="O3" s="24">
        <f>IF(Inputs!$B$16="Direct",IF(Inputs!$D$16="Do not use",Inputs!$C$16/'Activity levels'!$J17,0),IF(Inputs!$B$16="Indirect",IF(Inputs!$E$16="Headcount",Inputs!$C$16*'Allocation Drivers'!B16/'Allocation Drivers'!$B$23/'Activity levels'!$J17,IF(Inputs!$E$16="Floor Space",Inputs!$C$16*'Allocation Drivers'!C16/'Allocation Drivers'!$C$23/'Activity levels'!$J17,IF(Inputs!$E$16="Finance Time",Inputs!$C$16*'Allocation Drivers'!D16/'Allocation Drivers'!$D$23/'Activity levels'!$J17,IF(Inputs!$E$16="Meals Provided",Inputs!$C$16*'Allocation Drivers'!E16/'Allocation Drivers'!$E$23/'Activity levels'!$J17,IF(Inputs!$E$16="Clinical Time",Inputs!$C$16*'Allocation Drivers'!F16/'Allocation Drivers'!$F$23/'Activity levels'!$J17,0))))),0))</f>
        <v>0</v>
      </c>
      <c r="P3" s="24">
        <f>IF(Inputs!$B$16="Direct",IF(Inputs!$D$16="Do not use",Inputs!$C$16/'Activity levels'!$J18,0),IF(Inputs!$B$16="Indirect",IF(Inputs!$E$16="Headcount",Inputs!$C$16*'Allocation Drivers'!B17/'Allocation Drivers'!$B$23/'Activity levels'!$J18,IF(Inputs!$E$16="Floor Space",Inputs!$C$16*'Allocation Drivers'!C17/'Allocation Drivers'!$C$23/'Activity levels'!$J18,IF(Inputs!$E$16="Finance Time",Inputs!$C$16*'Allocation Drivers'!D17/'Allocation Drivers'!$D$23/'Activity levels'!$J18,IF(Inputs!$E$16="Meals Provided",Inputs!$C$16*'Allocation Drivers'!E17/'Allocation Drivers'!$E$23/'Activity levels'!$J18,IF(Inputs!$E$16="Clinical Time",Inputs!$C$16*'Allocation Drivers'!F17/'Allocation Drivers'!$F$23/'Activity levels'!$J18,0))))),0))</f>
        <v>0</v>
      </c>
      <c r="Q3" s="24">
        <f>IF(Inputs!$B$16="Direct",IF(Inputs!$D$16="Bereavement / Family support / Living well (Children)",Inputs!$C$16/'Activity levels'!$J19,0),IF(Inputs!$B$16="Indirect",IF(Inputs!$E$16="Headcount",Inputs!$C$16*'Allocation Drivers'!B18/'Allocation Drivers'!$B$23/'Activity levels'!$J19,IF(Inputs!$E$16="Floor Space",Inputs!$C$16*'Allocation Drivers'!C18/'Allocation Drivers'!$C$23/'Activity levels'!$J19,IF(Inputs!$E$16="Finance Time",Inputs!$C$16*'Allocation Drivers'!D18/'Allocation Drivers'!$D$23/'Activity levels'!$J19,IF(Inputs!$E$16="Meals Provided",Inputs!$C$16*'Allocation Drivers'!E18/'Allocation Drivers'!$E$23/'Activity levels'!$J19,IF(Inputs!$E$16="Clinical Time",Inputs!$C$16*'Allocation Drivers'!F18/'Allocation Drivers'!$F$23/'Activity levels'!$J19,0))))),0))</f>
        <v>0</v>
      </c>
    </row>
    <row r="4" spans="1:17" x14ac:dyDescent="0.2">
      <c r="A4" t="s">
        <v>79</v>
      </c>
      <c r="B4" s="24" t="e">
        <f>IF(Inputs!$B$17="Direct",IF(Inputs!$D$17="Inpatient (Adult)",Inputs!$C$17/'Activity levels'!$J4,0),IF(Inputs!$B$17="Indirect",IF(Inputs!$E$17="Headcount",Inputs!$C$17*'Allocation Drivers'!B4/'Allocation Drivers'!$B$23/'Activity levels'!$J4,IF(Inputs!$E$17="Floor Space",Inputs!$C$17*'Allocation Drivers'!C4/'Allocation Drivers'!$C$23/'Activity levels'!$J4,IF(Inputs!$E$17="Finance Time",Inputs!$C$17*'Allocation Drivers'!D4/'Allocation Drivers'!$D$23/'Activity levels'!$J4,IF(Inputs!$E$17="Meals Provided",Inputs!$C$17*'Allocation Drivers'!E4/'Allocation Drivers'!$E$23/'Activity levels'!$J4,IF(Inputs!$E$17="Clinical Time",Inputs!$C$17*'Allocation Drivers'!F4/'Allocation Drivers'!$F$23/'Activity levels'!$J4,0))))),0))</f>
        <v>#DIV/0!</v>
      </c>
      <c r="C4" s="24">
        <f>IF(Inputs!$B$17="Direct",IF(Inputs!$D$17="Outpatient / Hospital Inreach (Adult)",Inputs!$C$17/'Activity levels'!$J5,0),IF(Inputs!$B$17="Indirect",IF(Inputs!$E$17="Headcount",Inputs!$C$17*'Allocation Drivers'!B5/'Allocation Drivers'!$B$23/'Activity levels'!$J5,IF(Inputs!$E$17="Floor Space",Inputs!$C$17*'Allocation Drivers'!C5/'Allocation Drivers'!$C$23/'Activity levels'!$J5,IF(Inputs!$E$17="Finance Time",Inputs!$C$17*'Allocation Drivers'!D5/'Allocation Drivers'!$D$23/'Activity levels'!$J5,IF(Inputs!$E$17="Meals Provided",Inputs!$C$17*'Allocation Drivers'!E5/'Allocation Drivers'!$E$23/'Activity levels'!$J5,IF(Inputs!$E$17="Clinical Time",Inputs!$C$17*'Allocation Drivers'!F5/'Allocation Drivers'!$F$23/'Activity levels'!$J5,0))))),0))</f>
        <v>0</v>
      </c>
      <c r="D4" s="24">
        <f>IF(Inputs!$B$17="Direct",IF(Inputs!$D$17="Specialist Care at Home (Hospice at Home / Rapid Response etc) (Adult)",Inputs!$C$17/'Activity levels'!$J6,0),IF(Inputs!$B$17="Indirect",IF(Inputs!$E$17="Headcount",Inputs!$C$17*'Allocation Drivers'!B6/'Allocation Drivers'!$B$23/'Activity levels'!$J6,IF(Inputs!$E$17="Floor Space",Inputs!$C$17*'Allocation Drivers'!C6/'Allocation Drivers'!$C$23/'Activity levels'!$J6,IF(Inputs!$E$17="Finance Time",Inputs!$C$17*'Allocation Drivers'!D6/'Allocation Drivers'!$D$23/'Activity levels'!$J6,IF(Inputs!$E$17="Meals Provided",Inputs!$C$17*'Allocation Drivers'!E6/'Allocation Drivers'!$E$23/'Activity levels'!$J6,IF(Inputs!$E$17="Clinical Time",Inputs!$C$17*'Allocation Drivers'!F6/'Allocation Drivers'!$F$23/'Activity levels'!$J6,0))))),0))</f>
        <v>0</v>
      </c>
      <c r="E4" s="24">
        <f>IF(Inputs!$B$17="Direct",IF(Inputs!$D$17="Generalist / Non-specialist Community Visits (Adult)",Inputs!$C$17/'Activity levels'!$J7,0),IF(Inputs!$B$17="Indirect",IF(Inputs!$E$17="Headcount",Inputs!$C$17*'Allocation Drivers'!B7/'Allocation Drivers'!$B$23/'Activity levels'!$J7,IF(Inputs!$E$17="Floor Space",Inputs!$C$17*'Allocation Drivers'!C7/'Allocation Drivers'!$C$23/'Activity levels'!$J7,IF(Inputs!$E$17="Finance Time",Inputs!$C$17*'Allocation Drivers'!D7/'Allocation Drivers'!$D$23/'Activity levels'!$J7,IF(Inputs!$E$17="Meals Provided",Inputs!$C$17*'Allocation Drivers'!E7/'Allocation Drivers'!$E$23/'Activity levels'!$J7,IF(Inputs!$E$17="Clinical Time",Inputs!$C$17*'Allocation Drivers'!F7/'Allocation Drivers'!$F$23/'Activity levels'!$J7,0))))),0))</f>
        <v>0</v>
      </c>
      <c r="F4" s="24">
        <f>IF(Inputs!$B$17="Direct",IF(Inputs!$D$17="Domicilliary Care",Inputs!$C$17/'Activity levels'!$J16,0),IF(Inputs!$B$17="Indirect",IF(Inputs!$E$17="Headcount",Inputs!$C$17*'Allocation Drivers'!B15/'Allocation Drivers'!$B$23/'Activity levels'!$J16,IF(Inputs!$E$17="Floor Space",Inputs!$C$17*'Allocation Drivers'!C15/'Allocation Drivers'!$C$23/'Activity levels'!$J16,IF(Inputs!$E$17="Finance Time",Inputs!$C$17*'Allocation Drivers'!D15/'Allocation Drivers'!$D$23/'Activity levels'!$J16,IF(Inputs!$E$17="Meals Provided",Inputs!$C$17*'Allocation Drivers'!E15/'Allocation Drivers'!$E$23/'Activity levels'!$J16,IF(Inputs!$E$17="Clinical Time",Inputs!$C$17*'Allocation Drivers'!F15/'Allocation Drivers'!$F$23/'Activity levels'!$J16,0))))),0))</f>
        <v>0</v>
      </c>
      <c r="G4" s="24">
        <f>IF(Inputs!$B$17="Direct",IF(Inputs!$D$17="Lymphoedema",Inputs!$C$17/'Activity levels'!$J8,0),IF(Inputs!$B$17="Indirect",IF(Inputs!$E$17="Headcount",Inputs!$C$17*'Allocation Drivers'!B8/'Allocation Drivers'!$B$23/'Activity levels'!$J8,IF(Inputs!$E$17="Floor Space",Inputs!$C$17*'Allocation Drivers'!C8/'Allocation Drivers'!$C$23/'Activity levels'!$J8,IF(Inputs!$E$17="Finance Time",Inputs!$C$17*'Allocation Drivers'!D8/'Allocation Drivers'!$D$23/'Activity levels'!$J8,IF(Inputs!$E$17="Meals Provided",Inputs!$C$17*'Allocation Drivers'!E8/'Allocation Drivers'!$E$23/'Activity levels'!$J8,IF(Inputs!$E$17="Clinical Time",Inputs!$C$17*'Allocation Drivers'!F8/'Allocation Drivers'!$F$23/'Activity levels'!$J8,0))))),0))</f>
        <v>0</v>
      </c>
      <c r="H4" s="24">
        <f>IF(Inputs!$B$17="Direct",IF(Inputs!$D$17="Education",Inputs!$C$17/'Activity levels'!$J9,0),IF(Inputs!$B$17="Indirect",IF(Inputs!$E$17="Headcount",Inputs!$C$17*'Allocation Drivers'!B9/'Allocation Drivers'!$B$23/'Activity levels'!$J9,IF(Inputs!$E$17="Floor Space",Inputs!$C$17*'Allocation Drivers'!C9/'Allocation Drivers'!$C$23/'Activity levels'!$J9,IF(Inputs!$E$17="Finance Time",Inputs!$C$17*'Allocation Drivers'!D9/'Allocation Drivers'!$D$23/'Activity levels'!$J9,IF(Inputs!$E$17="Meals Provided",Inputs!$C$17*'Allocation Drivers'!E9/'Allocation Drivers'!$E$23/'Activity levels'!$J9,IF(Inputs!$E$17="Clinical Time",Inputs!$C$17*'Allocation Drivers'!F9/'Allocation Drivers'!$F$23/'Activity levels'!$J9,0))))),0))</f>
        <v>0</v>
      </c>
      <c r="I4" s="24">
        <f>IF(Inputs!$B$17="Direct",IF(Inputs!$D$17="Research",Inputs!$C$17/'Activity levels'!$J10,0),IF(Inputs!$B$17="Indirect",IF(Inputs!$E$17="Headcount",Inputs!$C$17*'Allocation Drivers'!B10/'Allocation Drivers'!$B$23/'Activity levels'!$J10,IF(Inputs!$E$17="Floor Space",Inputs!$C$17*'Allocation Drivers'!C10/'Allocation Drivers'!$C$23/'Activity levels'!$J10,IF(Inputs!$E$17="Finance Time",Inputs!$C$17*'Allocation Drivers'!D10/'Allocation Drivers'!$D$23/'Activity levels'!$J10,IF(Inputs!$E$17="Meals Provided",Inputs!$C$17*'Allocation Drivers'!E10/'Allocation Drivers'!$E$23/'Activity levels'!$J10,IF(Inputs!$E$17="Clinical Time",Inputs!$C$17*'Allocation Drivers'!F10/'Allocation Drivers'!$F$23/'Activity levels'!$J10,0))))),0))</f>
        <v>0</v>
      </c>
      <c r="J4" s="24">
        <f>IF(Inputs!$B$17="Direct",IF(Inputs!$D$17="Bereavement / Family Support / Living Well (Adult)",Inputs!$C$17/'Activity levels'!$J11,0),IF(Inputs!$B$17="Indirect",IF(Inputs!$E$17="Headcount",Inputs!$C$17*'Allocation Drivers'!B11/'Allocation Drivers'!$B$23/'Activity levels'!$J11,IF(Inputs!$E$17="Floor Space",Inputs!$C$17*'Allocation Drivers'!C11/'Allocation Drivers'!$C$23/'Activity levels'!$J11,IF(Inputs!$E$17="Finance Time",Inputs!$C$17*'Allocation Drivers'!D11/'Allocation Drivers'!$D$23/'Activity levels'!$J11,IF(Inputs!$E$17="Meals Provided",Inputs!$C$17*'Allocation Drivers'!E11/'Allocation Drivers'!$E$23/'Activity levels'!$J11,IF(Inputs!$E$17="Clinical Time",Inputs!$C$17*'Allocation Drivers'!F11/'Allocation Drivers'!$F$23/'Activity levels'!$J11,0))))),0))</f>
        <v>0</v>
      </c>
      <c r="K4" s="24">
        <f>IF(Inputs!$B$17="Direct",IF(Inputs!$D$17="Inpatient (Children)",Inputs!$C$17/'Activity levels'!$J12,0),IF(Inputs!$B$17="Indirect",IF(Inputs!$E$17="Headcount",Inputs!$C$17*'Allocation Drivers'!B12/'Allocation Drivers'!$B$23/'Activity levels'!$J12,IF(Inputs!$E$17="Floor Space",Inputs!$C$17*'Allocation Drivers'!C12/'Allocation Drivers'!$C$23/'Activity levels'!$J12,IF(Inputs!$E$17="Finance Time",Inputs!$C$17*'Allocation Drivers'!D12/'Allocation Drivers'!$D$23/'Activity levels'!$J12,IF(Inputs!$E$17="Meals Provided",Inputs!$C$17*'Allocation Drivers'!E12/'Allocation Drivers'!$E$23/'Activity levels'!$J12,IF(Inputs!$E$17="Clinical Time",Inputs!$C$17*'Allocation Drivers'!F12/'Allocation Drivers'!$F$23/'Activity levels'!$J12,0))))),0))</f>
        <v>0</v>
      </c>
      <c r="L4" s="24">
        <f>IF(Inputs!$B$17="Direct",IF(Inputs!$D$17="Outpatient  / Hospital Inreach (Children)",Inputs!$C$17/'Activity levels'!$J13,0),IF(Inputs!$B$17="Indirect",IF(Inputs!$E$17="Headcount",Inputs!$C$17*'Allocation Drivers'!B13/'Allocation Drivers'!$B$23/'Activity levels'!$J13,IF(Inputs!$E$17="Floor Space",Inputs!$C$17*'Allocation Drivers'!C13/'Allocation Drivers'!$C$23/'Activity levels'!$J13,IF(Inputs!$E$17="Finance Time",Inputs!$C$17*'Allocation Drivers'!D13/'Allocation Drivers'!$D$23/'Activity levels'!$J13,IF(Inputs!$E$17="Meals Provided",Inputs!$C$17*'Allocation Drivers'!E13/'Allocation Drivers'!$E$23/'Activity levels'!$J13,IF(Inputs!$E$17="Clinical Time",Inputs!$C$17*'Allocation Drivers'!F13/'Allocation Drivers'!$F$23/'Activity levels'!$J13,0))))),0))</f>
        <v>0</v>
      </c>
      <c r="M4" s="24">
        <f>IF(Inputs!$B$17="Direct",IF(Inputs!$D$17="Specialist Care at Home (Hospice at Home / Rapid Response etc) (Children)",Inputs!$C$17/'Activity levels'!$J14,0),IF(Inputs!$B$17="Indirect",IF(Inputs!$E$17="Headcount",Inputs!$C$17*'Allocation Drivers'!B14/'Allocation Drivers'!$B$23/'Activity levels'!$J14,IF(Inputs!$E$17="Floor Space",Inputs!$C$17*'Allocation Drivers'!C14/'Allocation Drivers'!$C$23/'Activity levels'!$J14,IF(Inputs!$E$17="Finance Time",Inputs!$C$17*'Allocation Drivers'!D14/'Allocation Drivers'!$D$23/'Activity levels'!$J14,IF(Inputs!$E$17="Meals Provided",Inputs!$C$17*'Allocation Drivers'!E14/'Allocation Drivers'!$E$23/'Activity levels'!$J14,IF(Inputs!$E$17="Clinical Time",Inputs!$C$17*'Allocation Drivers'!F14/'Allocation Drivers'!$F$23/'Activity levels'!$J14,0))))),0))</f>
        <v>0</v>
      </c>
      <c r="N4" s="24">
        <f>IF(Inputs!$B$17="Direct",IF(Inputs!$D$17="Generalist / Non-specialist Community Visits (Children)",Inputs!$C$17/'Activity levels'!$J15,0),IF(Inputs!$B$17="Indirect",IF(Inputs!$E$17="Headcount",Inputs!$C$17*'Allocation Drivers'!B15/'Allocation Drivers'!$B$23/'Activity levels'!$J15,IF(Inputs!$E$17="Floor Space",Inputs!$C$17*'Allocation Drivers'!C15/'Allocation Drivers'!$C$23/'Activity levels'!$J15,IF(Inputs!$E$17="Finance Time",Inputs!$C$17*'Allocation Drivers'!D15/'Allocation Drivers'!$D$23/'Activity levels'!$J15,IF(Inputs!$E$17="Meals Provided",Inputs!$C$17*'Allocation Drivers'!E15/'Allocation Drivers'!$E$23/'Activity levels'!$J15,IF(Inputs!$E$17="Clinical Time",Inputs!$C$17*'Allocation Drivers'!F15/'Allocation Drivers'!$F$23/'Activity levels'!$J15,0))))),0))</f>
        <v>0</v>
      </c>
      <c r="O4" s="24">
        <f>IF(Inputs!$B$17="Direct",IF(Inputs!$D$17="Do not use",Inputs!$C$17/'Activity levels'!$J17,0),IF(Inputs!$B$17="Indirect",IF(Inputs!$E$17="Headcount",Inputs!$C$17*'Allocation Drivers'!B16/'Allocation Drivers'!$B$23/'Activity levels'!$J17,IF(Inputs!$E$17="Floor Space",Inputs!$C$17*'Allocation Drivers'!C16/'Allocation Drivers'!$C$23/'Activity levels'!$J17,IF(Inputs!$E$17="Finance Time",Inputs!$C$17*'Allocation Drivers'!D16/'Allocation Drivers'!$D$23/'Activity levels'!$J17,IF(Inputs!$E$17="Meals Provided",Inputs!$C$17*'Allocation Drivers'!E16/'Allocation Drivers'!$E$23/'Activity levels'!$J17,IF(Inputs!$E$17="Clinical Time",Inputs!$C$17*'Allocation Drivers'!F16/'Allocation Drivers'!$F$23/'Activity levels'!$J17,0))))),0))</f>
        <v>0</v>
      </c>
      <c r="P4" s="24">
        <f>IF(Inputs!$B$17="Direct",IF(Inputs!$D$17="Do not use",Inputs!$C$17/'Activity levels'!$J18,0),IF(Inputs!$B$17="Indirect",IF(Inputs!$E$17="Headcount",Inputs!$C$17*'Allocation Drivers'!B17/'Allocation Drivers'!$B$23/'Activity levels'!$J18,IF(Inputs!$E$17="Floor Space",Inputs!$C$17*'Allocation Drivers'!C17/'Allocation Drivers'!$C$23/'Activity levels'!$J18,IF(Inputs!$E$17="Finance Time",Inputs!$C$17*'Allocation Drivers'!D17/'Allocation Drivers'!$D$23/'Activity levels'!$J18,IF(Inputs!$E$17="Meals Provided",Inputs!$C$17*'Allocation Drivers'!E17/'Allocation Drivers'!$E$23/'Activity levels'!$J18,IF(Inputs!$E$17="Clinical Time",Inputs!$C$17*'Allocation Drivers'!F17/'Allocation Drivers'!$F$23/'Activity levels'!$J18,0))))),0))</f>
        <v>0</v>
      </c>
      <c r="Q4" s="24">
        <f>IF(Inputs!$B$17="Direct",IF(Inputs!$D$17="Bereavement / Family support / Living well (Children)",Inputs!$C$17/'Activity levels'!$J19,0),IF(Inputs!$B$17="Indirect",IF(Inputs!$E$17="Headcount",Inputs!$C$17*'Allocation Drivers'!B18/'Allocation Drivers'!$B$23/'Activity levels'!$J19,IF(Inputs!$E$17="Floor Space",Inputs!$C$17*'Allocation Drivers'!C18/'Allocation Drivers'!$C$23/'Activity levels'!$J19,IF(Inputs!$E$17="Finance Time",Inputs!$C$17*'Allocation Drivers'!D18/'Allocation Drivers'!$D$23/'Activity levels'!$J19,IF(Inputs!$E$17="Meals Provided",Inputs!$C$17*'Allocation Drivers'!E18/'Allocation Drivers'!$E$23/'Activity levels'!$J19,IF(Inputs!$E$17="Clinical Time",Inputs!$C$17*'Allocation Drivers'!F18/'Allocation Drivers'!$F$23/'Activity levels'!$J19,0))))),0))</f>
        <v>0</v>
      </c>
    </row>
    <row r="5" spans="1:17" x14ac:dyDescent="0.2">
      <c r="A5" t="s">
        <v>81</v>
      </c>
      <c r="B5" s="24" t="e">
        <f>IF(Inputs!$B$18="Direct",IF(Inputs!$D$18="Inpatient (Adult)",Inputs!$C$18/'Activity levels'!$J4,0),IF(Inputs!$B$18="Indirect",IF(Inputs!$E$18="Headcount",Inputs!$C$18*'Allocation Drivers'!B4/'Allocation Drivers'!$B$23/'Activity levels'!$J4,IF(Inputs!$E$18="Floor Space",Inputs!$C$18*'Allocation Drivers'!C4/'Allocation Drivers'!$C$23/'Activity levels'!$J4,IF(Inputs!$E$18="Finance Time",Inputs!$C$18*'Allocation Drivers'!D4/'Allocation Drivers'!$D$23/'Activity levels'!$J4,IF(Inputs!$E$18="Meals Provided",Inputs!$C$18*'Allocation Drivers'!E4/'Allocation Drivers'!$E$23/'Activity levels'!$J4,IF(Inputs!$E$18="Clinical Time",Inputs!$C$18*'Allocation Drivers'!F4/'Allocation Drivers'!$F$23/'Activity levels'!$J4,0))))),0))</f>
        <v>#DIV/0!</v>
      </c>
      <c r="C5" s="24">
        <f>IF(Inputs!$B$18="Direct",IF(Inputs!$D$18="Outpatient / Hospital Inreach (Adult)",Inputs!$C$18/'Activity levels'!$J5,0),IF(Inputs!$B$18="Indirect",IF(Inputs!$E$18="Headcount",Inputs!$C$18*'Allocation Drivers'!B5/'Allocation Drivers'!$B$23/'Activity levels'!$J5,IF(Inputs!$E$18="Floor Space",Inputs!$C$18*'Allocation Drivers'!C5/'Allocation Drivers'!$C$23/'Activity levels'!$J5,IF(Inputs!$E$18="Finance Time",Inputs!$C$18*'Allocation Drivers'!D5/'Allocation Drivers'!$D$23/'Activity levels'!$J5,IF(Inputs!$E$18="Meals Provided",Inputs!$C$18*'Allocation Drivers'!E5/'Allocation Drivers'!$E$23/'Activity levels'!$J5,IF(Inputs!$E$18="Clinical Time",Inputs!$C$18*'Allocation Drivers'!F5/'Allocation Drivers'!$F$23/'Activity levels'!$J5,0))))),0))</f>
        <v>0</v>
      </c>
      <c r="D5" s="24">
        <f>IF(Inputs!$B$18="Direct",IF(Inputs!$D$18="Specialist Care at Home (Hospice at Home / Rapid Response etc) (Adult)",Inputs!$C$18/'Activity levels'!$J6,0),IF(Inputs!$B$18="Indirect",IF(Inputs!$E$18="Headcount",Inputs!$C$18*'Allocation Drivers'!B6/'Allocation Drivers'!$B$23/'Activity levels'!$J6,IF(Inputs!$E$18="Floor Space",Inputs!$C$18*'Allocation Drivers'!C6/'Allocation Drivers'!$C$23/'Activity levels'!$J6,IF(Inputs!$E$18="Finance Time",Inputs!$C$18*'Allocation Drivers'!D6/'Allocation Drivers'!$D$23/'Activity levels'!$J6,IF(Inputs!$E$18="Meals Provided",Inputs!$C$18*'Allocation Drivers'!E6/'Allocation Drivers'!$E$23/'Activity levels'!$J6,IF(Inputs!$E$18="Clinical Time",Inputs!$C$18*'Allocation Drivers'!F6/'Allocation Drivers'!$F$23/'Activity levels'!$J6,0))))),0))</f>
        <v>0</v>
      </c>
      <c r="E5" s="24">
        <f>IF(Inputs!$B$18="Direct",IF(Inputs!$D$18="Generalist / Non-specialist Community Visits (Adult)",Inputs!$C$18/'Activity levels'!$J7,0),IF(Inputs!$B$18="Indirect",IF(Inputs!$E$18="Headcount",Inputs!$C$18*'Allocation Drivers'!B7/'Allocation Drivers'!$B$23/'Activity levels'!$J7,IF(Inputs!$E$18="Floor Space",Inputs!$C$18*'Allocation Drivers'!C7/'Allocation Drivers'!$C$23/'Activity levels'!$J7,IF(Inputs!$E$18="Finance Time",Inputs!$C$18*'Allocation Drivers'!D7/'Allocation Drivers'!$D$23/'Activity levels'!$J7,IF(Inputs!$E$18="Meals Provided",Inputs!$C$18*'Allocation Drivers'!E7/'Allocation Drivers'!$E$23/'Activity levels'!$J7,IF(Inputs!$E$18="Clinical Time",Inputs!$C$18*'Allocation Drivers'!F7/'Allocation Drivers'!$F$23/'Activity levels'!$J7,0))))),0))</f>
        <v>0</v>
      </c>
      <c r="F5" s="24">
        <f>IF(Inputs!$B$18="Direct",IF(Inputs!$D$18="Domicilliary Care",Inputs!$C$18/'Activity levels'!$J16,0),IF(Inputs!$B$18="Indirect",IF(Inputs!$E$18="Headcount",Inputs!$C$18*'Allocation Drivers'!B15/'Allocation Drivers'!$B$23/'Activity levels'!$J16,IF(Inputs!$E$18="Floor Space",Inputs!$C$18*'Allocation Drivers'!C15/'Allocation Drivers'!$C$23/'Activity levels'!$J16,IF(Inputs!$E$18="Finance Time",Inputs!$C$18*'Allocation Drivers'!D15/'Allocation Drivers'!$D$23/'Activity levels'!$J16,IF(Inputs!$E$18="Meals Provided",Inputs!$C$18*'Allocation Drivers'!E15/'Allocation Drivers'!$E$23/'Activity levels'!$J16,IF(Inputs!$E$18="Clinical Time",Inputs!$C$18*'Allocation Drivers'!F15/'Allocation Drivers'!$F$23/'Activity levels'!$J16,0))))),0))</f>
        <v>0</v>
      </c>
      <c r="G5" s="24">
        <f>IF(Inputs!$B$18="Direct",IF(Inputs!$D$18="Lymphoedema",Inputs!$C$18/'Activity levels'!$J8,0),IF(Inputs!$B$18="Indirect",IF(Inputs!$E$18="Headcount",Inputs!$C$18*'Allocation Drivers'!B8/'Allocation Drivers'!$B$23/'Activity levels'!$J8,IF(Inputs!$E$18="Floor Space",Inputs!$C$18*'Allocation Drivers'!C8/'Allocation Drivers'!$C$23/'Activity levels'!$J8,IF(Inputs!$E$18="Finance Time",Inputs!$C$18*'Allocation Drivers'!D8/'Allocation Drivers'!$D$23/'Activity levels'!$J8,IF(Inputs!$E$18="Meals Provided",Inputs!$C$18*'Allocation Drivers'!E8/'Allocation Drivers'!$E$23/'Activity levels'!$J8,IF(Inputs!$E$18="Clinical Time",Inputs!$C$18*'Allocation Drivers'!F8/'Allocation Drivers'!$F$23/'Activity levels'!$J8,0))))),0))</f>
        <v>0</v>
      </c>
      <c r="H5" s="24">
        <f>IF(Inputs!$B$18="Direct",IF(Inputs!$D$18="Education",Inputs!$C$18/'Activity levels'!$J9,0),IF(Inputs!$B$18="Indirect",IF(Inputs!$E$18="Headcount",Inputs!$C$18*'Allocation Drivers'!B9/'Allocation Drivers'!$B$23/'Activity levels'!$J9,IF(Inputs!$E$18="Floor Space",Inputs!$C$18*'Allocation Drivers'!C9/'Allocation Drivers'!$C$23/'Activity levels'!$J9,IF(Inputs!$E$18="Finance Time",Inputs!$C$18*'Allocation Drivers'!D9/'Allocation Drivers'!$D$23/'Activity levels'!$J9,IF(Inputs!$E$18="Meals Provided",Inputs!$C$18*'Allocation Drivers'!E9/'Allocation Drivers'!$E$23/'Activity levels'!$J9,IF(Inputs!$E$18="Clinical Time",Inputs!$C$18*'Allocation Drivers'!F9/'Allocation Drivers'!$F$23/'Activity levels'!$J9,0))))),0))</f>
        <v>0</v>
      </c>
      <c r="I5" s="24">
        <f>IF(Inputs!$B$18="Direct",IF(Inputs!$D$18="Research",Inputs!$C$18/'Activity levels'!$J10,0),IF(Inputs!$B$18="Indirect",IF(Inputs!$E$18="Headcount",Inputs!$C$18*'Allocation Drivers'!B10/'Allocation Drivers'!$B$23/'Activity levels'!$J10,IF(Inputs!$E$18="Floor Space",Inputs!$C$18*'Allocation Drivers'!C10/'Allocation Drivers'!$C$23/'Activity levels'!$J10,IF(Inputs!$E$18="Finance Time",Inputs!$C$18*'Allocation Drivers'!D10/'Allocation Drivers'!$D$23/'Activity levels'!$J10,IF(Inputs!$E$18="Meals Provided",Inputs!$C$18*'Allocation Drivers'!E10/'Allocation Drivers'!$E$23/'Activity levels'!$J10,IF(Inputs!$E$18="Clinical Time",Inputs!$C$18*'Allocation Drivers'!F10/'Allocation Drivers'!$F$23/'Activity levels'!$J10,0))))),0))</f>
        <v>0</v>
      </c>
      <c r="J5" s="24">
        <f>IF(Inputs!$B$18="Direct",IF(Inputs!$D$18="Bereavement / Family Support / Living Well (Adult)",Inputs!$C$18/'Activity levels'!$J11,0),IF(Inputs!$B$18="Indirect",IF(Inputs!$E$18="Headcount",Inputs!$C$18*'Allocation Drivers'!B11/'Allocation Drivers'!$B$23/'Activity levels'!$J11,IF(Inputs!$E$18="Floor Space",Inputs!$C$18*'Allocation Drivers'!C11/'Allocation Drivers'!$C$23/'Activity levels'!$J11,IF(Inputs!$E$18="Finance Time",Inputs!$C$18*'Allocation Drivers'!D11/'Allocation Drivers'!$D$23/'Activity levels'!$J11,IF(Inputs!$E$18="Meals Provided",Inputs!$C$18*'Allocation Drivers'!E11/'Allocation Drivers'!$E$23/'Activity levels'!$J11,IF(Inputs!$E$18="Clinical Time",Inputs!$C$18*'Allocation Drivers'!F11/'Allocation Drivers'!$F$23/'Activity levels'!$J11,0))))),0))</f>
        <v>0</v>
      </c>
      <c r="K5" s="24">
        <f>IF(Inputs!$B$18="Direct",IF(Inputs!$D$18="Inpatient (Children)",Inputs!$C$18/'Activity levels'!$J12,0),IF(Inputs!$B$18="Indirect",IF(Inputs!$E$18="Headcount",Inputs!$C$18*'Allocation Drivers'!B12/'Allocation Drivers'!$B$23/'Activity levels'!$J12,IF(Inputs!$E$18="Floor Space",Inputs!$C$18*'Allocation Drivers'!C12/'Allocation Drivers'!$C$23/'Activity levels'!$J12,IF(Inputs!$E$18="Finance Time",Inputs!$C$18*'Allocation Drivers'!D12/'Allocation Drivers'!$D$23/'Activity levels'!$J12,IF(Inputs!$E$18="Meals Provided",Inputs!$C$18*'Allocation Drivers'!E12/'Allocation Drivers'!$E$23/'Activity levels'!$J12,IF(Inputs!$E$18="Clinical Time",Inputs!$C$18*'Allocation Drivers'!F12/'Allocation Drivers'!$F$23/'Activity levels'!$J12,0))))),0))</f>
        <v>0</v>
      </c>
      <c r="L5" s="24">
        <f>IF(Inputs!$B$18="Direct",IF(Inputs!$D$18="Outpatient  / Hospital Inreach (Children)",Inputs!$C$18/'Activity levels'!$J13,0),IF(Inputs!$B$18="Indirect",IF(Inputs!$E$18="Headcount",Inputs!$C$18*'Allocation Drivers'!B13/'Allocation Drivers'!$B$23/'Activity levels'!$J13,IF(Inputs!$E$18="Floor Space",Inputs!$C$18*'Allocation Drivers'!C13/'Allocation Drivers'!$C$23/'Activity levels'!$J13,IF(Inputs!$E$18="Finance Time",Inputs!$C$18*'Allocation Drivers'!D13/'Allocation Drivers'!$D$23/'Activity levels'!$J13,IF(Inputs!$E$18="Meals Provided",Inputs!$C$18*'Allocation Drivers'!E13/'Allocation Drivers'!$E$23/'Activity levels'!$J13,IF(Inputs!$E$18="Clinical Time",Inputs!$C$18*'Allocation Drivers'!F13/'Allocation Drivers'!$F$23/'Activity levels'!$J13,0))))),0))</f>
        <v>0</v>
      </c>
      <c r="M5" s="24">
        <f>IF(Inputs!$B$18="Direct",IF(Inputs!$D$18="Specialist Care at Home (Hospice at Home / Rapid Response etc) (Children)",Inputs!$C$18/'Activity levels'!$J14,0),IF(Inputs!$B$18="Indirect",IF(Inputs!$E$18="Headcount",Inputs!$C$18*'Allocation Drivers'!B14/'Allocation Drivers'!$B$23/'Activity levels'!$J14,IF(Inputs!$E$18="Floor Space",Inputs!$C$18*'Allocation Drivers'!C14/'Allocation Drivers'!$C$23/'Activity levels'!$J14,IF(Inputs!$E$18="Finance Time",Inputs!$C$18*'Allocation Drivers'!D14/'Allocation Drivers'!$D$23/'Activity levels'!$J14,IF(Inputs!$E$18="Meals Provided",Inputs!$C$18*'Allocation Drivers'!E14/'Allocation Drivers'!$E$23/'Activity levels'!$J14,IF(Inputs!$E$18="Clinical Time",Inputs!$C$18*'Allocation Drivers'!F14/'Allocation Drivers'!$F$23/'Activity levels'!$J14,0))))),0))</f>
        <v>0</v>
      </c>
      <c r="N5" s="24">
        <f>IF(Inputs!$B$18="Direct",IF(Inputs!$D$18="Generalist / Non-specialist Community Visits (Children)",Inputs!$C$18/'Activity levels'!$J15,0),IF(Inputs!$B$18="Indirect",IF(Inputs!$E$18="Headcount",Inputs!$C$18*'Allocation Drivers'!B15/'Allocation Drivers'!$B$23/'Activity levels'!$J15,IF(Inputs!$E$18="Floor Space",Inputs!$C$18*'Allocation Drivers'!C15/'Allocation Drivers'!$C$23/'Activity levels'!$J15,IF(Inputs!$E$18="Finance Time",Inputs!$C$18*'Allocation Drivers'!D15/'Allocation Drivers'!$D$23/'Activity levels'!$J15,IF(Inputs!$E$18="Meals Provided",Inputs!$C$18*'Allocation Drivers'!E15/'Allocation Drivers'!$E$23/'Activity levels'!$J15,IF(Inputs!$E$18="Clinical Time",Inputs!$C$18*'Allocation Drivers'!F15/'Allocation Drivers'!$F$23/'Activity levels'!$J15,0))))),0))</f>
        <v>0</v>
      </c>
      <c r="O5" s="24">
        <f>IF(Inputs!$B$18="Direct",IF(Inputs!$D$18="Do not use",Inputs!$C$18/'Activity levels'!$J17,0),IF(Inputs!$B$18="Indirect",IF(Inputs!$E$18="Headcount",Inputs!$C$18*'Allocation Drivers'!B16/'Allocation Drivers'!$B$23/'Activity levels'!$J17,IF(Inputs!$E$18="Floor Space",Inputs!$C$18*'Allocation Drivers'!C16/'Allocation Drivers'!$C$23/'Activity levels'!$J17,IF(Inputs!$E$18="Finance Time",Inputs!$C$18*'Allocation Drivers'!D16/'Allocation Drivers'!$D$23/'Activity levels'!$J17,IF(Inputs!$E$18="Meals Provided",Inputs!$C$18*'Allocation Drivers'!E16/'Allocation Drivers'!$E$23/'Activity levels'!$J17,IF(Inputs!$E$18="Clinical Time",Inputs!$C$18*'Allocation Drivers'!F16/'Allocation Drivers'!$F$23/'Activity levels'!$J17,0))))),0))</f>
        <v>0</v>
      </c>
      <c r="P5" s="24">
        <f>IF(Inputs!$B$18="Direct",IF(Inputs!$D$18="Do not use",Inputs!$C$18/'Activity levels'!$J18,0),IF(Inputs!$B$18="Indirect",IF(Inputs!$E$18="Headcount",Inputs!$C$18*'Allocation Drivers'!B17/'Allocation Drivers'!$B$23/'Activity levels'!$J18,IF(Inputs!$E$18="Floor Space",Inputs!$C$18*'Allocation Drivers'!C17/'Allocation Drivers'!$C$23/'Activity levels'!$J18,IF(Inputs!$E$18="Finance Time",Inputs!$C$18*'Allocation Drivers'!D17/'Allocation Drivers'!$D$23/'Activity levels'!$J18,IF(Inputs!$E$18="Meals Provided",Inputs!$C$18*'Allocation Drivers'!E17/'Allocation Drivers'!$E$23/'Activity levels'!$J18,IF(Inputs!$E$18="Clinical Time",Inputs!$C$18*'Allocation Drivers'!F17/'Allocation Drivers'!$F$23/'Activity levels'!$J18,0))))),0))</f>
        <v>0</v>
      </c>
      <c r="Q5" s="24">
        <f>IF(Inputs!$B$18="Direct",IF(Inputs!$D$18="Bereavement / Family support / Living well (Children)",Inputs!$C$18/'Activity levels'!$J19,0),IF(Inputs!$B$18="Indirect",IF(Inputs!$E$18="Headcount",Inputs!$C$18*'Allocation Drivers'!B18/'Allocation Drivers'!$B$23/'Activity levels'!$J19,IF(Inputs!$E$18="Floor Space",Inputs!$C$18*'Allocation Drivers'!C18/'Allocation Drivers'!$C$23/'Activity levels'!$J19,IF(Inputs!$E$18="Finance Time",Inputs!$C$18*'Allocation Drivers'!D18/'Allocation Drivers'!$D$23/'Activity levels'!$J19,IF(Inputs!$E$18="Meals Provided",Inputs!$C$18*'Allocation Drivers'!E18/'Allocation Drivers'!$E$23/'Activity levels'!$J19,IF(Inputs!$E$18="Clinical Time",Inputs!$C$18*'Allocation Drivers'!F18/'Allocation Drivers'!$F$23/'Activity levels'!$J19,0))))),0))</f>
        <v>0</v>
      </c>
    </row>
    <row r="6" spans="1:17" x14ac:dyDescent="0.2">
      <c r="A6" t="s">
        <v>83</v>
      </c>
      <c r="B6" s="24" t="e">
        <f>IF(Inputs!$B$19="Direct",IF(Inputs!$D$19="Inpatient (Adult)",Inputs!$C$19/'Activity levels'!$J4,0),IF(Inputs!$B$19="Indirect",IF(Inputs!$E$19="Headcount",Inputs!$C$19*'Allocation Drivers'!B4/'Allocation Drivers'!$B$23/'Activity levels'!$J4,IF(Inputs!$E$19="Floor Space",Inputs!$C$19*'Allocation Drivers'!C4/'Allocation Drivers'!$C$23/'Activity levels'!$J4,IF(Inputs!$E$19="Finance Time",Inputs!$C$19*'Allocation Drivers'!D4/'Allocation Drivers'!$D$23/'Activity levels'!$J4,IF(Inputs!$E$19="Meals Provided",Inputs!$C$19*'Allocation Drivers'!E4/'Allocation Drivers'!$E$23/'Activity levels'!$J4,IF(Inputs!$E$19="Clinical Time",Inputs!$C$19*'Allocation Drivers'!F4/'Allocation Drivers'!$F$23/'Activity levels'!$J4,0))))),0))</f>
        <v>#DIV/0!</v>
      </c>
      <c r="C6" s="24">
        <f>IF(Inputs!$B$19="Direct",IF(Inputs!$D$19="Outpatient / Hospital Inreach (Adult)",Inputs!$C$19/'Activity levels'!$J5,0),IF(Inputs!$B$19="Indirect",IF(Inputs!$E$19="Headcount",Inputs!$C$19*'Allocation Drivers'!B5/'Allocation Drivers'!$B$23/'Activity levels'!$J5,IF(Inputs!$E$19="Floor Space",Inputs!$C$19*'Allocation Drivers'!C5/'Allocation Drivers'!$C$23/'Activity levels'!$J5,IF(Inputs!$E$19="Finance Time",Inputs!$C$19*'Allocation Drivers'!D5/'Allocation Drivers'!$D$23/'Activity levels'!$J5,IF(Inputs!$E$19="Meals Provided",Inputs!$C$19*'Allocation Drivers'!E5/'Allocation Drivers'!$E$23/'Activity levels'!$J5,IF(Inputs!$E$19="Clinical Time",Inputs!$C$19*'Allocation Drivers'!F5/'Allocation Drivers'!$F$23/'Activity levels'!$J5,0))))),0))</f>
        <v>0</v>
      </c>
      <c r="D6" s="24">
        <f>IF(Inputs!$B$19="Direct",IF(Inputs!$D$19="Specialist Care at Home (Hospice at Home / Rapid Response etc) (Adult)",Inputs!$C$19/'Activity levels'!$J6,0),IF(Inputs!$B$19="Indirect",IF(Inputs!$E$19="Headcount",Inputs!$C$19*'Allocation Drivers'!B6/'Allocation Drivers'!$B$23/'Activity levels'!$J6,IF(Inputs!$E$19="Floor Space",Inputs!$C$19*'Allocation Drivers'!C6/'Allocation Drivers'!$C$23/'Activity levels'!$J6,IF(Inputs!$E$19="Finance Time",Inputs!$C$19*'Allocation Drivers'!D6/'Allocation Drivers'!$D$23/'Activity levels'!$J6,IF(Inputs!$E$19="Meals Provided",Inputs!$C$19*'Allocation Drivers'!E6/'Allocation Drivers'!$E$23/'Activity levels'!$J6,IF(Inputs!$E$19="Clinical Time",Inputs!$C$19*'Allocation Drivers'!F6/'Allocation Drivers'!$F$23/'Activity levels'!$J6,0))))),0))</f>
        <v>0</v>
      </c>
      <c r="E6" s="24">
        <f>IF(Inputs!$B$19="Direct",IF(Inputs!$D$19="Generalist / Non-specialist Community Visits (Adult)",Inputs!$C$19/'Activity levels'!$J7,0),IF(Inputs!$B$19="Indirect",IF(Inputs!$E$19="Headcount",Inputs!$C$19*'Allocation Drivers'!B7/'Allocation Drivers'!$B$23/'Activity levels'!$J7,IF(Inputs!$E$19="Floor Space",Inputs!$C$19*'Allocation Drivers'!C7/'Allocation Drivers'!$C$23/'Activity levels'!$J7,IF(Inputs!$E$19="Finance Time",Inputs!$C$19*'Allocation Drivers'!D7/'Allocation Drivers'!$D$23/'Activity levels'!$J7,IF(Inputs!$E$19="Meals Provided",Inputs!$C$19*'Allocation Drivers'!E7/'Allocation Drivers'!$E$23/'Activity levels'!$J7,IF(Inputs!$E$19="Clinical Time",Inputs!$C$19*'Allocation Drivers'!F7/'Allocation Drivers'!$F$23/'Activity levels'!$J7,0))))),0))</f>
        <v>0</v>
      </c>
      <c r="F6" s="24">
        <f>IF(Inputs!$B$19="Direct",IF(Inputs!$D$19="Domicilliary Care",Inputs!$C$19/'Activity levels'!$J16,0),IF(Inputs!$B$19="Indirect",IF(Inputs!$E$19="Headcount",Inputs!$C$19*'Allocation Drivers'!B15/'Allocation Drivers'!$B$23/'Activity levels'!$J16,IF(Inputs!$E$19="Floor Space",Inputs!$C$19*'Allocation Drivers'!C15/'Allocation Drivers'!$C$23/'Activity levels'!$J16,IF(Inputs!$E$19="Finance Time",Inputs!$C$19*'Allocation Drivers'!D15/'Allocation Drivers'!$D$23/'Activity levels'!$J16,IF(Inputs!$E$19="Meals Provided",Inputs!$C$19*'Allocation Drivers'!E15/'Allocation Drivers'!$E$23/'Activity levels'!$J16,IF(Inputs!$E$19="Clinical Time",Inputs!$C$19*'Allocation Drivers'!F15/'Allocation Drivers'!$F$23/'Activity levels'!$J16,0))))),0))</f>
        <v>0</v>
      </c>
      <c r="G6" s="24">
        <f>IF(Inputs!$B$19="Direct",IF(Inputs!$D$19="Lymphoedema",Inputs!$C$19/'Activity levels'!$J8,0),IF(Inputs!$B$19="Indirect",IF(Inputs!$E$19="Headcount",Inputs!$C$19*'Allocation Drivers'!B8/'Allocation Drivers'!$B$23/'Activity levels'!$J8,IF(Inputs!$E$19="Floor Space",Inputs!$C$19*'Allocation Drivers'!C8/'Allocation Drivers'!$C$23/'Activity levels'!$J8,IF(Inputs!$E$19="Finance Time",Inputs!$C$19*'Allocation Drivers'!D8/'Allocation Drivers'!$D$23/'Activity levels'!$J8,IF(Inputs!$E$19="Meals Provided",Inputs!$C$19*'Allocation Drivers'!E8/'Allocation Drivers'!$E$23/'Activity levels'!$J8,IF(Inputs!$E$19="Clinical Time",Inputs!$C$19*'Allocation Drivers'!F8/'Allocation Drivers'!$F$23/'Activity levels'!$J8,0))))),0))</f>
        <v>0</v>
      </c>
      <c r="H6" s="24">
        <f>IF(Inputs!$B$19="Direct",IF(Inputs!$D$19="Education",Inputs!$C$19/'Activity levels'!$J9,0),IF(Inputs!$B$19="Indirect",IF(Inputs!$E$19="Headcount",Inputs!$C$19*'Allocation Drivers'!B9/'Allocation Drivers'!$B$23/'Activity levels'!$J9,IF(Inputs!$E$19="Floor Space",Inputs!$C$19*'Allocation Drivers'!C9/'Allocation Drivers'!$C$23/'Activity levels'!$J9,IF(Inputs!$E$19="Finance Time",Inputs!$C$19*'Allocation Drivers'!D9/'Allocation Drivers'!$D$23/'Activity levels'!$J9,IF(Inputs!$E$19="Meals Provided",Inputs!$C$19*'Allocation Drivers'!E9/'Allocation Drivers'!$E$23/'Activity levels'!$J9,IF(Inputs!$E$19="Clinical Time",Inputs!$C$19*'Allocation Drivers'!F9/'Allocation Drivers'!$F$23/'Activity levels'!$J9,0))))),0))</f>
        <v>0</v>
      </c>
      <c r="I6" s="24">
        <f>IF(Inputs!$B$19="Direct",IF(Inputs!$D$19="Research",Inputs!$C$19/'Activity levels'!$J10,0),IF(Inputs!$B$19="Indirect",IF(Inputs!$E$19="Headcount",Inputs!$C$19*'Allocation Drivers'!B10/'Allocation Drivers'!$B$23/'Activity levels'!$J10,IF(Inputs!$E$19="Floor Space",Inputs!$C$19*'Allocation Drivers'!C10/'Allocation Drivers'!$C$23/'Activity levels'!$J10,IF(Inputs!$E$19="Finance Time",Inputs!$C$19*'Allocation Drivers'!D10/'Allocation Drivers'!$D$23/'Activity levels'!$J10,IF(Inputs!$E$19="Meals Provided",Inputs!$C$19*'Allocation Drivers'!E10/'Allocation Drivers'!$E$23/'Activity levels'!$J10,IF(Inputs!$E$19="Clinical Time",Inputs!$C$19*'Allocation Drivers'!F10/'Allocation Drivers'!$F$23/'Activity levels'!$J10,0))))),0))</f>
        <v>0</v>
      </c>
      <c r="J6" s="24">
        <f>IF(Inputs!$B$19="Direct",IF(Inputs!$D$19="Bereavement / Family Support / Living Well (Adult)",Inputs!$C$19/'Activity levels'!$J11,0),IF(Inputs!$B$19="Indirect",IF(Inputs!$E$19="Headcount",Inputs!$C$19*'Allocation Drivers'!B11/'Allocation Drivers'!$B$23/'Activity levels'!$J11,IF(Inputs!$E$19="Floor Space",Inputs!$C$19*'Allocation Drivers'!C11/'Allocation Drivers'!$C$23/'Activity levels'!$J11,IF(Inputs!$E$19="Finance Time",Inputs!$C$19*'Allocation Drivers'!D11/'Allocation Drivers'!$D$23/'Activity levels'!$J11,IF(Inputs!$E$19="Meals Provided",Inputs!$C$19*'Allocation Drivers'!E11/'Allocation Drivers'!$E$23/'Activity levels'!$J11,IF(Inputs!$E$19="Clinical Time",Inputs!$C$19*'Allocation Drivers'!F11/'Allocation Drivers'!$F$23/'Activity levels'!$J11,0))))),0))</f>
        <v>0</v>
      </c>
      <c r="K6" s="24">
        <f>IF(Inputs!$B$19="Direct",IF(Inputs!$D$19="Inpatient (Children)",Inputs!$C$19/'Activity levels'!$J12,0),IF(Inputs!$B$19="Indirect",IF(Inputs!$E$19="Headcount",Inputs!$C$19*'Allocation Drivers'!B12/'Allocation Drivers'!$B$23/'Activity levels'!$J12,IF(Inputs!$E$19="Floor Space",Inputs!$C$19*'Allocation Drivers'!C12/'Allocation Drivers'!$C$23/'Activity levels'!$J12,IF(Inputs!$E$19="Finance Time",Inputs!$C$19*'Allocation Drivers'!D12/'Allocation Drivers'!$D$23/'Activity levels'!$J12,IF(Inputs!$E$19="Meals Provided",Inputs!$C$19*'Allocation Drivers'!E12/'Allocation Drivers'!$E$23/'Activity levels'!$J12,IF(Inputs!$E$19="Clinical Time",Inputs!$C$19*'Allocation Drivers'!F12/'Allocation Drivers'!$F$23/'Activity levels'!$J12,0))))),0))</f>
        <v>0</v>
      </c>
      <c r="L6" s="24">
        <f>IF(Inputs!$B$19="Direct",IF(Inputs!$D$19="Outpatient  / Hospital Inreach (Children)",Inputs!$C$19/'Activity levels'!$J13,0),IF(Inputs!$B$19="Indirect",IF(Inputs!$E$19="Headcount",Inputs!$C$19*'Allocation Drivers'!B13/'Allocation Drivers'!$B$23/'Activity levels'!$J13,IF(Inputs!$E$19="Floor Space",Inputs!$C$19*'Allocation Drivers'!C13/'Allocation Drivers'!$C$23/'Activity levels'!$J13,IF(Inputs!$E$19="Finance Time",Inputs!$C$19*'Allocation Drivers'!D13/'Allocation Drivers'!$D$23/'Activity levels'!$J13,IF(Inputs!$E$19="Meals Provided",Inputs!$C$19*'Allocation Drivers'!E13/'Allocation Drivers'!$E$23/'Activity levels'!$J13,IF(Inputs!$E$19="Clinical Time",Inputs!$C$19*'Allocation Drivers'!F13/'Allocation Drivers'!$F$23/'Activity levels'!$J13,0))))),0))</f>
        <v>0</v>
      </c>
      <c r="M6" s="24">
        <f>IF(Inputs!$B$19="Direct",IF(Inputs!$D$19="Specialist Care at Home (Hospice at Home / Rapid Response etc) (Children)",Inputs!$C$19/'Activity levels'!$J14,0),IF(Inputs!$B$19="Indirect",IF(Inputs!$E$19="Headcount",Inputs!$C$19*'Allocation Drivers'!B14/'Allocation Drivers'!$B$23/'Activity levels'!$J14,IF(Inputs!$E$19="Floor Space",Inputs!$C$19*'Allocation Drivers'!C14/'Allocation Drivers'!$C$23/'Activity levels'!$J14,IF(Inputs!$E$19="Finance Time",Inputs!$C$19*'Allocation Drivers'!D14/'Allocation Drivers'!$D$23/'Activity levels'!$J14,IF(Inputs!$E$19="Meals Provided",Inputs!$C$19*'Allocation Drivers'!E14/'Allocation Drivers'!$E$23/'Activity levels'!$J14,IF(Inputs!$E$19="Clinical Time",Inputs!$C$19*'Allocation Drivers'!F14/'Allocation Drivers'!$F$23/'Activity levels'!$J14,0))))),0))</f>
        <v>0</v>
      </c>
      <c r="N6" s="24">
        <f>IF(Inputs!$B$19="Direct",IF(Inputs!$D$19="Generalist / Non-specialist Community Visits (Children)",Inputs!$C$19/'Activity levels'!$J15,0),IF(Inputs!$B$19="Indirect",IF(Inputs!$E$19="Headcount",Inputs!$C$19*'Allocation Drivers'!B15/'Allocation Drivers'!$B$23/'Activity levels'!$J15,IF(Inputs!$E$19="Floor Space",Inputs!$C$19*'Allocation Drivers'!C15/'Allocation Drivers'!$C$23/'Activity levels'!$J15,IF(Inputs!$E$19="Finance Time",Inputs!$C$19*'Allocation Drivers'!D15/'Allocation Drivers'!$D$23/'Activity levels'!$J15,IF(Inputs!$E$19="Meals Provided",Inputs!$C$19*'Allocation Drivers'!E15/'Allocation Drivers'!$E$23/'Activity levels'!$J15,IF(Inputs!$E$19="Clinical Time",Inputs!$C$19*'Allocation Drivers'!F15/'Allocation Drivers'!$F$23/'Activity levels'!$J15,0))))),0))</f>
        <v>0</v>
      </c>
      <c r="O6" s="24">
        <f>IF(Inputs!$B$19="Direct",IF(Inputs!$D$19="Do not use",Inputs!$C$19/'Activity levels'!$J17,0),IF(Inputs!$B$19="Indirect",IF(Inputs!$E$19="Headcount",Inputs!$C$19*'Allocation Drivers'!B16/'Allocation Drivers'!$B$23/'Activity levels'!$J17,IF(Inputs!$E$19="Floor Space",Inputs!$C$19*'Allocation Drivers'!C16/'Allocation Drivers'!$C$23/'Activity levels'!$J17,IF(Inputs!$E$19="Finance Time",Inputs!$C$19*'Allocation Drivers'!D16/'Allocation Drivers'!$D$23/'Activity levels'!$J17,IF(Inputs!$E$19="Meals Provided",Inputs!$C$19*'Allocation Drivers'!E16/'Allocation Drivers'!$E$23/'Activity levels'!$J17,IF(Inputs!$E$19="Clinical Time",Inputs!$C$19*'Allocation Drivers'!F16/'Allocation Drivers'!$F$23/'Activity levels'!$J17,0))))),0))</f>
        <v>0</v>
      </c>
      <c r="P6" s="24">
        <f>IF(Inputs!$B$19="Direct",IF(Inputs!$D$19="Do not use",Inputs!$C$19/'Activity levels'!$J18,0),IF(Inputs!$B$19="Indirect",IF(Inputs!$E$19="Headcount",Inputs!$C$19*'Allocation Drivers'!B17/'Allocation Drivers'!$B$23/'Activity levels'!$J18,IF(Inputs!$E$19="Floor Space",Inputs!$C$19*'Allocation Drivers'!C17/'Allocation Drivers'!$C$23/'Activity levels'!$J18,IF(Inputs!$E$19="Finance Time",Inputs!$C$19*'Allocation Drivers'!D17/'Allocation Drivers'!$D$23/'Activity levels'!$J18,IF(Inputs!$E$19="Meals Provided",Inputs!$C$19*'Allocation Drivers'!E17/'Allocation Drivers'!$E$23/'Activity levels'!$J18,IF(Inputs!$E$19="Clinical Time",Inputs!$C$19*'Allocation Drivers'!F17/'Allocation Drivers'!$F$23/'Activity levels'!$J18,0))))),0))</f>
        <v>0</v>
      </c>
      <c r="Q6" s="24">
        <f>IF(Inputs!$B$19="Direct",IF(Inputs!$D$19="Bereavement / Family support / Living well (Children)",Inputs!$C$19/'Activity levels'!$J19,0),IF(Inputs!$B$19="Indirect",IF(Inputs!$E$19="Headcount",Inputs!$C$19*'Allocation Drivers'!B18/'Allocation Drivers'!$B$23/'Activity levels'!$J19,IF(Inputs!$E$19="Floor Space",Inputs!$C$19*'Allocation Drivers'!C18/'Allocation Drivers'!$C$23/'Activity levels'!$J19,IF(Inputs!$E$19="Finance Time",Inputs!$C$19*'Allocation Drivers'!D18/'Allocation Drivers'!$D$23/'Activity levels'!$J19,IF(Inputs!$E$19="Meals Provided",Inputs!$C$19*'Allocation Drivers'!E18/'Allocation Drivers'!$E$23/'Activity levels'!$J19,IF(Inputs!$E$19="Clinical Time",Inputs!$C$19*'Allocation Drivers'!F18/'Allocation Drivers'!$F$23/'Activity levels'!$J19,0))))),0))</f>
        <v>0</v>
      </c>
    </row>
    <row r="7" spans="1:17" x14ac:dyDescent="0.2">
      <c r="A7" t="s">
        <v>74</v>
      </c>
      <c r="B7" s="24">
        <f>IF(Inputs!$B$21="Direct",IF(Inputs!$D$21="Inpatient (Adult)",Inputs!$C$21/'Activity levels'!$J4,0),IF(Inputs!$B$21="Indirect",IF(Inputs!$E$21="Headcount",Inputs!$C$21*'Allocation Drivers'!B4/'Allocation Drivers'!$B$23/'Activity levels'!$J4,IF(Inputs!$E$21="Floor Space",Inputs!$C$21*'Allocation Drivers'!C4/'Allocation Drivers'!$C$23/'Activity levels'!$J4,IF(Inputs!$E$21="Finance Time",Inputs!$C$21*'Allocation Drivers'!D4/'Allocation Drivers'!$D$23/'Activity levels'!$J4,IF(Inputs!$E$21="Meals Provided",Inputs!$C$21*'Allocation Drivers'!E4/'Allocation Drivers'!$E$23/'Activity levels'!$J4,IF(Inputs!$E$21="Clinical Time",Inputs!$C$21*'Allocation Drivers'!F4/'Allocation Drivers'!$F$23/'Activity levels'!$J4,0))))),0))</f>
        <v>0</v>
      </c>
      <c r="C7" s="24" t="e">
        <f>IF(Inputs!$B$21="Direct",IF(Inputs!$D$21="Outpatient / Hospital Inreach (Adult)",Inputs!$C$21/'Activity levels'!$J5,0),IF(Inputs!$B$21="Indirect",IF(Inputs!$E$21="Headcount",Inputs!$C$21*'Allocation Drivers'!B5/'Allocation Drivers'!$B$23/'Activity levels'!$J5,IF(Inputs!$E$21="Floor Space",Inputs!$C$21*'Allocation Drivers'!C5/'Allocation Drivers'!$C$23/'Activity levels'!$J5,IF(Inputs!$E$21="Finance Time",Inputs!$C$21*'Allocation Drivers'!D5/'Allocation Drivers'!$D$23/'Activity levels'!$J5,IF(Inputs!$E$21="Meals Provided",Inputs!$C$21*'Allocation Drivers'!E5/'Allocation Drivers'!$E$23/'Activity levels'!$J5,IF(Inputs!$E$21="Clinical Time",Inputs!$C$21*'Allocation Drivers'!F5/'Allocation Drivers'!$F$23/'Activity levels'!$J5,0))))),0))</f>
        <v>#DIV/0!</v>
      </c>
      <c r="D7" s="24">
        <f>IF(Inputs!$B$21="Direct",IF(Inputs!$D$21="Specialist Care at Home (Hospice at Home / Rapid Response etc) (Adult)",Inputs!$C$21/'Activity levels'!$J6,0),IF(Inputs!$B$21="Indirect",IF(Inputs!$E$21="Headcount",Inputs!$C$21*'Allocation Drivers'!B6/'Allocation Drivers'!$B$23/'Activity levels'!$J6,IF(Inputs!$E$21="Floor Space",Inputs!$C$21*'Allocation Drivers'!C6/'Allocation Drivers'!$C$23/'Activity levels'!$J6,IF(Inputs!$E$21="Finance Time",Inputs!$C$21*'Allocation Drivers'!D6/'Allocation Drivers'!$D$23/'Activity levels'!$J6,IF(Inputs!$E$21="Meals Provided",Inputs!$C$21*'Allocation Drivers'!E6/'Allocation Drivers'!$E$23/'Activity levels'!$J6,IF(Inputs!$E$21="Clinical Time",Inputs!$C$21*'Allocation Drivers'!F6/'Allocation Drivers'!$F$23/'Activity levels'!$J6,0))))),0))</f>
        <v>0</v>
      </c>
      <c r="E7" s="24">
        <f>IF(Inputs!$B$21="Direct",IF(Inputs!$D$21="Generalist / Non-specialist Community Visits (Adult)",Inputs!$C$21/'Activity levels'!$J7,0),IF(Inputs!$B$21="Indirect",IF(Inputs!$E$21="Headcount",Inputs!$C$21*'Allocation Drivers'!B7/'Allocation Drivers'!$B$23/'Activity levels'!$J7,IF(Inputs!$E$21="Floor Space",Inputs!$C$21*'Allocation Drivers'!C7/'Allocation Drivers'!$C$23/'Activity levels'!$J7,IF(Inputs!$E$21="Finance Time",Inputs!$C$21*'Allocation Drivers'!D7/'Allocation Drivers'!$D$23/'Activity levels'!$J7,IF(Inputs!$E$21="Meals Provided",Inputs!$C$21*'Allocation Drivers'!E7/'Allocation Drivers'!$E$23/'Activity levels'!$J7,IF(Inputs!$E$21="Clinical Time",Inputs!$C$21*'Allocation Drivers'!F7/'Allocation Drivers'!$F$23/'Activity levels'!$J7,0))))),0))</f>
        <v>0</v>
      </c>
      <c r="F7" s="24">
        <f>IF(Inputs!$B$21="Direct",IF(Inputs!$D$21="Domicilliary Care",Inputs!$C$21/'Activity levels'!$J16,0),IF(Inputs!$B$21="Indirect",IF(Inputs!$E$21="Headcount",Inputs!$C$21*'Allocation Drivers'!B15/'Allocation Drivers'!$B$23/'Activity levels'!$J16,IF(Inputs!$E$21="Floor Space",Inputs!$C$21*'Allocation Drivers'!C15/'Allocation Drivers'!$C$23/'Activity levels'!$J16,IF(Inputs!$E$21="Finance Time",Inputs!$C$21*'Allocation Drivers'!D15/'Allocation Drivers'!$D$23/'Activity levels'!$J16,IF(Inputs!$E$21="Meals Provided",Inputs!$C$21*'Allocation Drivers'!E15/'Allocation Drivers'!$E$23/'Activity levels'!$J16,IF(Inputs!$E$21="Clinical Time",Inputs!$C$21*'Allocation Drivers'!F15/'Allocation Drivers'!$F$23/'Activity levels'!$J16,0))))),0))</f>
        <v>0</v>
      </c>
      <c r="G7" s="24">
        <f>IF(Inputs!$B$21="Direct",IF(Inputs!$D$21="Lymphoedema",Inputs!$C$21/'Activity levels'!$J8,0),IF(Inputs!$B$21="Indirect",IF(Inputs!$E$21="Headcount",Inputs!$C$21*'Allocation Drivers'!B8/'Allocation Drivers'!$B$23/'Activity levels'!$J8,IF(Inputs!$E$21="Floor Space",Inputs!$C$21*'Allocation Drivers'!C8/'Allocation Drivers'!$C$23/'Activity levels'!$J8,IF(Inputs!$E$21="Finance Time",Inputs!$C$21*'Allocation Drivers'!D8/'Allocation Drivers'!$D$23/'Activity levels'!$J8,IF(Inputs!$E$21="Meals Provided",Inputs!$C$21*'Allocation Drivers'!E8/'Allocation Drivers'!$E$23/'Activity levels'!$J8,IF(Inputs!$E$21="Clinical Time",Inputs!$C$21*'Allocation Drivers'!F8/'Allocation Drivers'!$F$23/'Activity levels'!$J8,0))))),0))</f>
        <v>0</v>
      </c>
      <c r="H7" s="24">
        <f>IF(Inputs!$B$21="Direct",IF(Inputs!$D$21="Education",Inputs!$C$21/'Activity levels'!$J9,0),IF(Inputs!$B$21="Indirect",IF(Inputs!$E$21="Headcount",Inputs!$C$21*'Allocation Drivers'!B9/'Allocation Drivers'!$B$23/'Activity levels'!$J9,IF(Inputs!$E$21="Floor Space",Inputs!$C$21*'Allocation Drivers'!C9/'Allocation Drivers'!$C$23/'Activity levels'!$J9,IF(Inputs!$E$21="Finance Time",Inputs!$C$21*'Allocation Drivers'!D9/'Allocation Drivers'!$D$23/'Activity levels'!$J9,IF(Inputs!$E$21="Meals Provided",Inputs!$C$21*'Allocation Drivers'!E9/'Allocation Drivers'!$E$23/'Activity levels'!$J9,IF(Inputs!$E$21="Clinical Time",Inputs!$C$21*'Allocation Drivers'!F9/'Allocation Drivers'!$F$23/'Activity levels'!$J9,0))))),0))</f>
        <v>0</v>
      </c>
      <c r="I7" s="24">
        <f>IF(Inputs!$B$21="Direct",IF(Inputs!$D$21="Research",Inputs!$C$21/'Activity levels'!$J10,0),IF(Inputs!$B$21="Indirect",IF(Inputs!$E$21="Headcount",Inputs!$C$21*'Allocation Drivers'!B10/'Allocation Drivers'!$B$23/'Activity levels'!$J10,IF(Inputs!$E$21="Floor Space",Inputs!$C$21*'Allocation Drivers'!C10/'Allocation Drivers'!$C$23/'Activity levels'!$J10,IF(Inputs!$E$21="Finance Time",Inputs!$C$21*'Allocation Drivers'!D10/'Allocation Drivers'!$D$23/'Activity levels'!$J10,IF(Inputs!$E$21="Meals Provided",Inputs!$C$21*'Allocation Drivers'!E10/'Allocation Drivers'!$E$23/'Activity levels'!$J10,IF(Inputs!$E$21="Clinical Time",Inputs!$C$21*'Allocation Drivers'!F10/'Allocation Drivers'!$F$23/'Activity levels'!$J10,0))))),0))</f>
        <v>0</v>
      </c>
      <c r="J7" s="24">
        <f>IF(Inputs!$B$21="Direct",IF(Inputs!$D$21="Bereavement / Family Support / Living Well (Adult)",Inputs!$C$21/'Activity levels'!$J11,0),IF(Inputs!$B$21="Indirect",IF(Inputs!$E$21="Headcount",Inputs!$C$21*'Allocation Drivers'!B11/'Allocation Drivers'!$B$23/'Activity levels'!$J11,IF(Inputs!$E$21="Floor Space",Inputs!$C$21*'Allocation Drivers'!C11/'Allocation Drivers'!$C$23/'Activity levels'!$J11,IF(Inputs!$E$21="Finance Time",Inputs!$C$21*'Allocation Drivers'!D11/'Allocation Drivers'!$D$23/'Activity levels'!$J11,IF(Inputs!$E$21="Meals Provided",Inputs!$C$21*'Allocation Drivers'!E11/'Allocation Drivers'!$E$23/'Activity levels'!$J11,IF(Inputs!$E$21="Clinical Time",Inputs!$C$21*'Allocation Drivers'!F11/'Allocation Drivers'!$F$23/'Activity levels'!$J11,0))))),0))</f>
        <v>0</v>
      </c>
      <c r="K7" s="24">
        <f>IF(Inputs!$B$21="Direct",IF(Inputs!$D$21="Inpatient (Children)",Inputs!$C$21/'Activity levels'!$J12,0),IF(Inputs!$B$21="Indirect",IF(Inputs!$E$21="Headcount",Inputs!$C$21*'Allocation Drivers'!B12/'Allocation Drivers'!$B$23/'Activity levels'!$J12,IF(Inputs!$E$21="Floor Space",Inputs!$C$21*'Allocation Drivers'!C12/'Allocation Drivers'!$C$23/'Activity levels'!$J12,IF(Inputs!$E$21="Finance Time",Inputs!$C$21*'Allocation Drivers'!D12/'Allocation Drivers'!$D$23/'Activity levels'!$J12,IF(Inputs!$E$21="Meals Provided",Inputs!$C$21*'Allocation Drivers'!E12/'Allocation Drivers'!$E$23/'Activity levels'!$J12,IF(Inputs!$E$21="Clinical Time",Inputs!$C$21*'Allocation Drivers'!F12/'Allocation Drivers'!$F$23/'Activity levels'!$J12,0))))),0))</f>
        <v>0</v>
      </c>
      <c r="L7" s="24">
        <f>IF(Inputs!$B$21="Direct",IF(Inputs!$D$21="Outpatient  / Hospital Inreach (Children)",Inputs!$C$21/'Activity levels'!$J13,0),IF(Inputs!$B$21="Indirect",IF(Inputs!$E$21="Headcount",Inputs!$C$21*'Allocation Drivers'!B13/'Allocation Drivers'!$B$23/'Activity levels'!$J13,IF(Inputs!$E$21="Floor Space",Inputs!$C$21*'Allocation Drivers'!C13/'Allocation Drivers'!$C$23/'Activity levels'!$J13,IF(Inputs!$E$21="Finance Time",Inputs!$C$21*'Allocation Drivers'!D13/'Allocation Drivers'!$D$23/'Activity levels'!$J13,IF(Inputs!$E$21="Meals Provided",Inputs!$C$21*'Allocation Drivers'!E13/'Allocation Drivers'!$E$23/'Activity levels'!$J13,IF(Inputs!$E$21="Clinical Time",Inputs!$C$21*'Allocation Drivers'!F13/'Allocation Drivers'!$F$23/'Activity levels'!$J13,0))))),0))</f>
        <v>0</v>
      </c>
      <c r="M7" s="24">
        <f>IF(Inputs!$B$21="Direct",IF(Inputs!$D$21="Specialist Care at Home (Hospice at Home / Rapid Response etc) (Children)",Inputs!$C$21/'Activity levels'!$J14,0),IF(Inputs!$B$21="Indirect",IF(Inputs!$E$21="Headcount",Inputs!$C$21*'Allocation Drivers'!B14/'Allocation Drivers'!$B$23/'Activity levels'!$J14,IF(Inputs!$E$21="Floor Space",Inputs!$C$21*'Allocation Drivers'!C14/'Allocation Drivers'!$C$23/'Activity levels'!$J14,IF(Inputs!$E$21="Finance Time",Inputs!$C$21*'Allocation Drivers'!D14/'Allocation Drivers'!$D$23/'Activity levels'!$J14,IF(Inputs!$E$21="Meals Provided",Inputs!$C$21*'Allocation Drivers'!E14/'Allocation Drivers'!$E$23/'Activity levels'!$J14,IF(Inputs!$E$21="Clinical Time",Inputs!$C$21*'Allocation Drivers'!F14/'Allocation Drivers'!$F$23/'Activity levels'!$J14,0))))),0))</f>
        <v>0</v>
      </c>
      <c r="N7" s="24">
        <f>IF(Inputs!$B$21="Direct",IF(Inputs!$D$21="Generalist / Non-specialist Community Visits (Children)",Inputs!$C$21/'Activity levels'!$J15,0),IF(Inputs!$B$21="Indirect",IF(Inputs!$E$21="Headcount",Inputs!$C$21*'Allocation Drivers'!B15/'Allocation Drivers'!$B$23/'Activity levels'!$J15,IF(Inputs!$E$21="Floor Space",Inputs!$C$21*'Allocation Drivers'!C15/'Allocation Drivers'!$C$23/'Activity levels'!$J15,IF(Inputs!$E$21="Finance Time",Inputs!$C$21*'Allocation Drivers'!D15/'Allocation Drivers'!$D$23/'Activity levels'!$J15,IF(Inputs!$E$21="Meals Provided",Inputs!$C$21*'Allocation Drivers'!E15/'Allocation Drivers'!$E$23/'Activity levels'!$J15,IF(Inputs!$E$21="Clinical Time",Inputs!$C$21*'Allocation Drivers'!F15/'Allocation Drivers'!$F$23/'Activity levels'!$J15,0))))),0))</f>
        <v>0</v>
      </c>
      <c r="O7" s="24">
        <f>IF(Inputs!$B$21="Direct",IF(Inputs!$D$21="Do not use",Inputs!$C$21/'Activity levels'!$J17,0),IF(Inputs!$B$21="Indirect",IF(Inputs!$E$21="Headcount",Inputs!$C$21*'Allocation Drivers'!B16/'Allocation Drivers'!$B$23/'Activity levels'!$J17,IF(Inputs!$E$21="Floor Space",Inputs!$C$21*'Allocation Drivers'!C16/'Allocation Drivers'!$C$23/'Activity levels'!$J17,IF(Inputs!$E$21="Finance Time",Inputs!$C$21*'Allocation Drivers'!D16/'Allocation Drivers'!$D$23/'Activity levels'!$J17,IF(Inputs!$E$21="Meals Provided",Inputs!$C$21*'Allocation Drivers'!E16/'Allocation Drivers'!$E$23/'Activity levels'!$J17,IF(Inputs!$E$21="Clinical Time",Inputs!$C$21*'Allocation Drivers'!F16/'Allocation Drivers'!$F$23/'Activity levels'!$J17,0))))),0))</f>
        <v>0</v>
      </c>
      <c r="P7" s="24">
        <f>IF(Inputs!$B$21="Direct",IF(Inputs!$D$21="Do not use",Inputs!$C$21/'Activity levels'!$J18,0),IF(Inputs!$B$21="Indirect",IF(Inputs!$E$21="Headcount",Inputs!$C$21*'Allocation Drivers'!B17/'Allocation Drivers'!$B$23/'Activity levels'!$J18,IF(Inputs!$E$21="Floor Space",Inputs!$C$21*'Allocation Drivers'!C17/'Allocation Drivers'!$C$23/'Activity levels'!$J18,IF(Inputs!$E$21="Finance Time",Inputs!$C$21*'Allocation Drivers'!D17/'Allocation Drivers'!$D$23/'Activity levels'!$J18,IF(Inputs!$E$21="Meals Provided",Inputs!$C$21*'Allocation Drivers'!E17/'Allocation Drivers'!$E$23/'Activity levels'!$J18,IF(Inputs!$E$21="Clinical Time",Inputs!$C$21*'Allocation Drivers'!F17/'Allocation Drivers'!$F$23/'Activity levels'!$J18,0))))),0))</f>
        <v>0</v>
      </c>
      <c r="Q7" s="24">
        <f>IF(Inputs!$B$21="Direct",IF(Inputs!$D$21="Bereavement / Family support / Living well (Children)",Inputs!$C$21/'Activity levels'!$J19,0),IF(Inputs!$B$21="Indirect",IF(Inputs!$E$21="Headcount",Inputs!$C$21*'Allocation Drivers'!B18/'Allocation Drivers'!$B$23/'Activity levels'!$J19,IF(Inputs!$E$21="Floor Space",Inputs!$C$21*'Allocation Drivers'!C18/'Allocation Drivers'!$C$23/'Activity levels'!$J19,IF(Inputs!$E$21="Finance Time",Inputs!$C$21*'Allocation Drivers'!D18/'Allocation Drivers'!$D$23/'Activity levels'!$J19,IF(Inputs!$E$21="Meals Provided",Inputs!$C$21*'Allocation Drivers'!E18/'Allocation Drivers'!$E$23/'Activity levels'!$J19,IF(Inputs!$E$21="Clinical Time",Inputs!$C$21*'Allocation Drivers'!F18/'Allocation Drivers'!$F$23/'Activity levels'!$J19,0))))),0))</f>
        <v>0</v>
      </c>
    </row>
    <row r="8" spans="1:17" x14ac:dyDescent="0.2">
      <c r="A8" t="s">
        <v>77</v>
      </c>
      <c r="B8" s="24">
        <f>IF(Inputs!$B$22="Direct",IF(Inputs!$D$22="Inpatient (Adult)",Inputs!$C$22/'Activity levels'!$J4,0),IF(Inputs!$B$22="Indirect",IF(Inputs!$E$22="Headcount",Inputs!$C$22*'Allocation Drivers'!B4/'Allocation Drivers'!$B$23/'Activity levels'!$J4,IF(Inputs!$E$22="Floor Space",Inputs!$C$22*'Allocation Drivers'!C4/'Allocation Drivers'!$C$23/'Activity levels'!$J4,IF(Inputs!$E$22="Finance Time",Inputs!$C$22*'Allocation Drivers'!D4/'Allocation Drivers'!$D$23/'Activity levels'!$J4,IF(Inputs!$E$22="Meals Provided",Inputs!$C$22*'Allocation Drivers'!E4/'Allocation Drivers'!$E$23/'Activity levels'!$J4,IF(Inputs!$E$22="Clinical Time",Inputs!$C$22*'Allocation Drivers'!F4/'Allocation Drivers'!$F$23/'Activity levels'!$J4,0))))),0))</f>
        <v>0</v>
      </c>
      <c r="C8" s="24" t="e">
        <f>IF(Inputs!$B$22="Direct",IF(Inputs!$D$22="Outpatient / Hospital Inreach (Adult)",Inputs!$C$22/'Activity levels'!$J5,0),IF(Inputs!$B$22="Indirect",IF(Inputs!$E$22="Headcount",Inputs!$C$22*'Allocation Drivers'!B5/'Allocation Drivers'!$B$23/'Activity levels'!$J5,IF(Inputs!$E$22="Floor Space",Inputs!$C$22*'Allocation Drivers'!C5/'Allocation Drivers'!$C$23/'Activity levels'!$J5,IF(Inputs!$E$22="Finance Time",Inputs!$C$22*'Allocation Drivers'!D5/'Allocation Drivers'!$D$23/'Activity levels'!$J5,IF(Inputs!$E$22="Meals Provided",Inputs!$C$22*'Allocation Drivers'!E5/'Allocation Drivers'!$E$23/'Activity levels'!$J5,IF(Inputs!$E$22="Clinical Time",Inputs!$C$22*'Allocation Drivers'!F5/'Allocation Drivers'!$F$23/'Activity levels'!$J5,0))))),0))</f>
        <v>#DIV/0!</v>
      </c>
      <c r="D8" s="24">
        <f>IF(Inputs!$B$22="Direct",IF(Inputs!$D$22="Specialist Care at Home (Hospice at Home / Rapid Response etc) (Adult)",Inputs!$C$22/'Activity levels'!$J6,0),IF(Inputs!$B$22="Indirect",IF(Inputs!$E$22="Headcount",Inputs!$C$22*'Allocation Drivers'!B6/'Allocation Drivers'!$B$23/'Activity levels'!$J6,IF(Inputs!$E$22="Floor Space",Inputs!$C$22*'Allocation Drivers'!C6/'Allocation Drivers'!$C$23/'Activity levels'!$J6,IF(Inputs!$E$22="Finance Time",Inputs!$C$22*'Allocation Drivers'!D6/'Allocation Drivers'!$D$23/'Activity levels'!$J6,IF(Inputs!$E$22="Meals Provided",Inputs!$C$22*'Allocation Drivers'!E6/'Allocation Drivers'!$E$23/'Activity levels'!$J6,IF(Inputs!$E$22="Clinical Time",Inputs!$C$22*'Allocation Drivers'!F6/'Allocation Drivers'!$F$23/'Activity levels'!$J6,0))))),0))</f>
        <v>0</v>
      </c>
      <c r="E8" s="24">
        <f>IF(Inputs!$B$22="Direct",IF(Inputs!$D$22="Generalist / Non-specialist Community Visits (Adult)",Inputs!$C$22/'Activity levels'!$J7,0),IF(Inputs!$B$22="Indirect",IF(Inputs!$E$22="Headcount",Inputs!$C$22*'Allocation Drivers'!B7/'Allocation Drivers'!$B$23/'Activity levels'!$J7,IF(Inputs!$E$22="Floor Space",Inputs!$C$22*'Allocation Drivers'!C7/'Allocation Drivers'!$C$23/'Activity levels'!$J7,IF(Inputs!$E$22="Finance Time",Inputs!$C$22*'Allocation Drivers'!D7/'Allocation Drivers'!$D$23/'Activity levels'!$J7,IF(Inputs!$E$22="Meals Provided",Inputs!$C$22*'Allocation Drivers'!E7/'Allocation Drivers'!$E$23/'Activity levels'!$J7,IF(Inputs!$E$22="Clinical Time",Inputs!$C$22*'Allocation Drivers'!F7/'Allocation Drivers'!$F$23/'Activity levels'!$J7,0))))),0))</f>
        <v>0</v>
      </c>
      <c r="F8" s="24">
        <f>IF(Inputs!$B$22="Direct",IF(Inputs!$D$22="Domicilliary Care",Inputs!$C$22/'Activity levels'!$J16,0),IF(Inputs!$B$22="Indirect",IF(Inputs!$E$22="Headcount",Inputs!$C$22*'Allocation Drivers'!B15/'Allocation Drivers'!$B$23/'Activity levels'!$J16,IF(Inputs!$E$22="Floor Space",Inputs!$C$22*'Allocation Drivers'!C15/'Allocation Drivers'!$C$23/'Activity levels'!$J16,IF(Inputs!$E$22="Finance Time",Inputs!$C$22*'Allocation Drivers'!D15/'Allocation Drivers'!$D$23/'Activity levels'!$J16,IF(Inputs!$E$22="Meals Provided",Inputs!$C$22*'Allocation Drivers'!E15/'Allocation Drivers'!$E$23/'Activity levels'!$J16,IF(Inputs!$E$22="Clinical Time",Inputs!$C$22*'Allocation Drivers'!F15/'Allocation Drivers'!$F$23/'Activity levels'!$J16,0))))),0))</f>
        <v>0</v>
      </c>
      <c r="G8" s="24">
        <f>IF(Inputs!$B$22="Direct",IF(Inputs!$D$22="Lymphoedema",Inputs!$C$22/'Activity levels'!$J8,0),IF(Inputs!$B$22="Indirect",IF(Inputs!$E$22="Headcount",Inputs!$C$22*'Allocation Drivers'!B8/'Allocation Drivers'!$B$23/'Activity levels'!$J8,IF(Inputs!$E$22="Floor Space",Inputs!$C$22*'Allocation Drivers'!C8/'Allocation Drivers'!$C$23/'Activity levels'!$J8,IF(Inputs!$E$22="Finance Time",Inputs!$C$22*'Allocation Drivers'!D8/'Allocation Drivers'!$D$23/'Activity levels'!$J8,IF(Inputs!$E$22="Meals Provided",Inputs!$C$22*'Allocation Drivers'!E8/'Allocation Drivers'!$E$23/'Activity levels'!$J8,IF(Inputs!$E$22="Clinical Time",Inputs!$C$22*'Allocation Drivers'!F8/'Allocation Drivers'!$F$23/'Activity levels'!$J8,0))))),0))</f>
        <v>0</v>
      </c>
      <c r="H8" s="24">
        <f>IF(Inputs!$B$22="Direct",IF(Inputs!$D$22="Education",Inputs!$C$22/'Activity levels'!$J9,0),IF(Inputs!$B$22="Indirect",IF(Inputs!$E$22="Headcount",Inputs!$C$22*'Allocation Drivers'!B9/'Allocation Drivers'!$B$23/'Activity levels'!$J9,IF(Inputs!$E$22="Floor Space",Inputs!$C$22*'Allocation Drivers'!C9/'Allocation Drivers'!$C$23/'Activity levels'!$J9,IF(Inputs!$E$22="Finance Time",Inputs!$C$22*'Allocation Drivers'!D9/'Allocation Drivers'!$D$23/'Activity levels'!$J9,IF(Inputs!$E$22="Meals Provided",Inputs!$C$22*'Allocation Drivers'!E9/'Allocation Drivers'!$E$23/'Activity levels'!$J9,IF(Inputs!$E$22="Clinical Time",Inputs!$C$22*'Allocation Drivers'!F9/'Allocation Drivers'!$F$23/'Activity levels'!$J9,0))))),0))</f>
        <v>0</v>
      </c>
      <c r="I8" s="24">
        <f>IF(Inputs!$B$22="Direct",IF(Inputs!$D$22="Research",Inputs!$C$22/'Activity levels'!$J10,0),IF(Inputs!$B$22="Indirect",IF(Inputs!$E$22="Headcount",Inputs!$C$22*'Allocation Drivers'!B10/'Allocation Drivers'!$B$23/'Activity levels'!$J10,IF(Inputs!$E$22="Floor Space",Inputs!$C$22*'Allocation Drivers'!C10/'Allocation Drivers'!$C$23/'Activity levels'!$J10,IF(Inputs!$E$22="Finance Time",Inputs!$C$22*'Allocation Drivers'!D10/'Allocation Drivers'!$D$23/'Activity levels'!$J10,IF(Inputs!$E$22="Meals Provided",Inputs!$C$22*'Allocation Drivers'!E10/'Allocation Drivers'!$E$23/'Activity levels'!$J10,IF(Inputs!$E$22="Clinical Time",Inputs!$C$22*'Allocation Drivers'!F10/'Allocation Drivers'!$F$23/'Activity levels'!$J10,0))))),0))</f>
        <v>0</v>
      </c>
      <c r="J8" s="24">
        <f>IF(Inputs!$B$22="Direct",IF(Inputs!$D$22="Bereavement / Family Support / Living Well (Adult)",Inputs!$C$22/'Activity levels'!$J11,0),IF(Inputs!$B$22="Indirect",IF(Inputs!$E$22="Headcount",Inputs!$C$22*'Allocation Drivers'!B11/'Allocation Drivers'!$B$23/'Activity levels'!$J11,IF(Inputs!$E$22="Floor Space",Inputs!$C$22*'Allocation Drivers'!C11/'Allocation Drivers'!$C$23/'Activity levels'!$J11,IF(Inputs!$E$22="Finance Time",Inputs!$C$22*'Allocation Drivers'!D11/'Allocation Drivers'!$D$23/'Activity levels'!$J11,IF(Inputs!$E$22="Meals Provided",Inputs!$C$22*'Allocation Drivers'!E11/'Allocation Drivers'!$E$23/'Activity levels'!$J11,IF(Inputs!$E$22="Clinical Time",Inputs!$C$22*'Allocation Drivers'!F11/'Allocation Drivers'!$F$23/'Activity levels'!$J11,0))))),0))</f>
        <v>0</v>
      </c>
      <c r="K8" s="24">
        <f>IF(Inputs!$B$22="Direct",IF(Inputs!$D$22="Inpatient (Children)",Inputs!$C$22/'Activity levels'!$J12,0),IF(Inputs!$B$22="Indirect",IF(Inputs!$E$22="Headcount",Inputs!$C$22*'Allocation Drivers'!B12/'Allocation Drivers'!$B$23/'Activity levels'!$J12,IF(Inputs!$E$22="Floor Space",Inputs!$C$22*'Allocation Drivers'!C12/'Allocation Drivers'!$C$23/'Activity levels'!$J12,IF(Inputs!$E$22="Finance Time",Inputs!$C$22*'Allocation Drivers'!D12/'Allocation Drivers'!$D$23/'Activity levels'!$J12,IF(Inputs!$E$22="Meals Provided",Inputs!$C$22*'Allocation Drivers'!E12/'Allocation Drivers'!$E$23/'Activity levels'!$J12,IF(Inputs!$E$22="Clinical Time",Inputs!$C$22*'Allocation Drivers'!F12/'Allocation Drivers'!$F$23/'Activity levels'!$J12,0))))),0))</f>
        <v>0</v>
      </c>
      <c r="L8" s="24">
        <f>IF(Inputs!$B$22="Direct",IF(Inputs!$D$22="Outpatient  / Hospital Inreach (Children)",Inputs!$C$22/'Activity levels'!$J13,0),IF(Inputs!$B$22="Indirect",IF(Inputs!$E$22="Headcount",Inputs!$C$22*'Allocation Drivers'!B13/'Allocation Drivers'!$B$23/'Activity levels'!$J13,IF(Inputs!$E$22="Floor Space",Inputs!$C$22*'Allocation Drivers'!C13/'Allocation Drivers'!$C$23/'Activity levels'!$J13,IF(Inputs!$E$22="Finance Time",Inputs!$C$22*'Allocation Drivers'!D13/'Allocation Drivers'!$D$23/'Activity levels'!$J13,IF(Inputs!$E$22="Meals Provided",Inputs!$C$22*'Allocation Drivers'!E13/'Allocation Drivers'!$E$23/'Activity levels'!$J13,IF(Inputs!$E$22="Clinical Time",Inputs!$C$22*'Allocation Drivers'!F13/'Allocation Drivers'!$F$23/'Activity levels'!$J13,0))))),0))</f>
        <v>0</v>
      </c>
      <c r="M8" s="24">
        <f>IF(Inputs!$B$22="Direct",IF(Inputs!$D$22="Specialist Care at Home (Hospice at Home / Rapid Response etc) (Children)",Inputs!$C$22/'Activity levels'!$J14,0),IF(Inputs!$B$22="Indirect",IF(Inputs!$E$22="Headcount",Inputs!$C$22*'Allocation Drivers'!B14/'Allocation Drivers'!$B$23/'Activity levels'!$J14,IF(Inputs!$E$22="Floor Space",Inputs!$C$22*'Allocation Drivers'!C14/'Allocation Drivers'!$C$23/'Activity levels'!$J14,IF(Inputs!$E$22="Finance Time",Inputs!$C$22*'Allocation Drivers'!D14/'Allocation Drivers'!$D$23/'Activity levels'!$J14,IF(Inputs!$E$22="Meals Provided",Inputs!$C$22*'Allocation Drivers'!E14/'Allocation Drivers'!$E$23/'Activity levels'!$J14,IF(Inputs!$E$22="Clinical Time",Inputs!$C$22*'Allocation Drivers'!F14/'Allocation Drivers'!$F$23/'Activity levels'!$J14,0))))),0))</f>
        <v>0</v>
      </c>
      <c r="N8" s="24">
        <f>IF(Inputs!$B$22="Direct",IF(Inputs!$D$22="Generalist / Non-specialist Community Visits (Children)",Inputs!$C$22/'Activity levels'!$J15,0),IF(Inputs!$B$22="Indirect",IF(Inputs!$E$22="Headcount",Inputs!$C$22*'Allocation Drivers'!B15/'Allocation Drivers'!$B$23/'Activity levels'!$J15,IF(Inputs!$E$22="Floor Space",Inputs!$C$22*'Allocation Drivers'!C15/'Allocation Drivers'!$C$23/'Activity levels'!$J15,IF(Inputs!$E$22="Finance Time",Inputs!$C$22*'Allocation Drivers'!D15/'Allocation Drivers'!$D$23/'Activity levels'!$J15,IF(Inputs!$E$22="Meals Provided",Inputs!$C$22*'Allocation Drivers'!E15/'Allocation Drivers'!$E$23/'Activity levels'!$J15,IF(Inputs!$E$22="Clinical Time",Inputs!$C$22*'Allocation Drivers'!F15/'Allocation Drivers'!$F$23/'Activity levels'!$J15,0))))),0))</f>
        <v>0</v>
      </c>
      <c r="O8" s="24">
        <f>IF(Inputs!$B$22="Direct",IF(Inputs!$D$22="Do not use",Inputs!$C$22/'Activity levels'!$J17,0),IF(Inputs!$B$22="Indirect",IF(Inputs!$E$22="Headcount",Inputs!$C$22*'Allocation Drivers'!B16/'Allocation Drivers'!$B$23/'Activity levels'!$J17,IF(Inputs!$E$22="Floor Space",Inputs!$C$22*'Allocation Drivers'!C16/'Allocation Drivers'!$C$23/'Activity levels'!$J17,IF(Inputs!$E$22="Finance Time",Inputs!$C$22*'Allocation Drivers'!D16/'Allocation Drivers'!$D$23/'Activity levels'!$J17,IF(Inputs!$E$22="Meals Provided",Inputs!$C$22*'Allocation Drivers'!E16/'Allocation Drivers'!$E$23/'Activity levels'!$J17,IF(Inputs!$E$22="Clinical Time",Inputs!$C$22*'Allocation Drivers'!F16/'Allocation Drivers'!$F$23/'Activity levels'!$J17,0))))),0))</f>
        <v>0</v>
      </c>
      <c r="P8" s="24">
        <f>IF(Inputs!$B$22="Direct",IF(Inputs!$D$22="Do not use",Inputs!$C$22/'Activity levels'!$J18,0),IF(Inputs!$B$22="Indirect",IF(Inputs!$E$22="Headcount",Inputs!$C$22*'Allocation Drivers'!B17/'Allocation Drivers'!$B$23/'Activity levels'!$J18,IF(Inputs!$E$22="Floor Space",Inputs!$C$22*'Allocation Drivers'!C17/'Allocation Drivers'!$C$23/'Activity levels'!$J18,IF(Inputs!$E$22="Finance Time",Inputs!$C$22*'Allocation Drivers'!D17/'Allocation Drivers'!$D$23/'Activity levels'!$J18,IF(Inputs!$E$22="Meals Provided",Inputs!$C$22*'Allocation Drivers'!E17/'Allocation Drivers'!$E$23/'Activity levels'!$J18,IF(Inputs!$E$22="Clinical Time",Inputs!$C$22*'Allocation Drivers'!F17/'Allocation Drivers'!$F$23/'Activity levels'!$J18,0))))),0))</f>
        <v>0</v>
      </c>
      <c r="Q8" s="24">
        <f>IF(Inputs!$B$22="Direct",IF(Inputs!$D$22="Bereavement / Family support / Living well (Children)",Inputs!$C$22/'Activity levels'!$J19,0),IF(Inputs!$B$22="Indirect",IF(Inputs!$E$22="Headcount",Inputs!$C$22*'Allocation Drivers'!B18/'Allocation Drivers'!$B$23/'Activity levels'!$J19,IF(Inputs!$E$22="Floor Space",Inputs!$C$22*'Allocation Drivers'!C18/'Allocation Drivers'!$C$23/'Activity levels'!$J19,IF(Inputs!$E$22="Finance Time",Inputs!$C$22*'Allocation Drivers'!D18/'Allocation Drivers'!$D$23/'Activity levels'!$J19,IF(Inputs!$E$22="Meals Provided",Inputs!$C$22*'Allocation Drivers'!E18/'Allocation Drivers'!$E$23/'Activity levels'!$J19,IF(Inputs!$E$22="Clinical Time",Inputs!$C$22*'Allocation Drivers'!F18/'Allocation Drivers'!$F$23/'Activity levels'!$J19,0))))),0))</f>
        <v>0</v>
      </c>
    </row>
    <row r="9" spans="1:17" x14ac:dyDescent="0.2">
      <c r="A9" t="s">
        <v>86</v>
      </c>
      <c r="B9" s="24">
        <f>IF(Inputs!$B$23="Direct",IF(Inputs!$D$23="Inpatient (Adult)",Inputs!$C$23/'Activity levels'!$J4,0),IF(Inputs!$B$23="Indirect",IF(Inputs!$E$23="Headcount",Inputs!$C$23*'Allocation Drivers'!B4/'Allocation Drivers'!$B$23/'Activity levels'!$J4,IF(Inputs!$E$23="Floor Space",Inputs!$C$23*'Allocation Drivers'!C4/'Allocation Drivers'!$C$23/'Activity levels'!$J4,IF(Inputs!$E$23="Finance Time",Inputs!$C$23*'Allocation Drivers'!D4/'Allocation Drivers'!$D$23/'Activity levels'!$J4,IF(Inputs!$E$23="Meals Provided",Inputs!$C$23*'Allocation Drivers'!E4/'Allocation Drivers'!$E$23/'Activity levels'!$J4,IF(Inputs!$E$23="Clinical Time",Inputs!$C$23*'Allocation Drivers'!F4/'Allocation Drivers'!$F$23/'Activity levels'!$J4,0))))),0))</f>
        <v>0</v>
      </c>
      <c r="C9" s="24" t="e">
        <f>IF(Inputs!$B$23="Direct",IF(Inputs!$D$23="Outpatient / Hospital Inreach (Adult)",Inputs!$C$23/'Activity levels'!$J5,0),IF(Inputs!$B$23="Indirect",IF(Inputs!$E$23="Headcount",Inputs!$C$23*'Allocation Drivers'!B5/'Allocation Drivers'!$B$23/'Activity levels'!$J5,IF(Inputs!$E$23="Floor Space",Inputs!$C$23*'Allocation Drivers'!C5/'Allocation Drivers'!$C$23/'Activity levels'!$J5,IF(Inputs!$E$23="Finance Time",Inputs!$C$23*'Allocation Drivers'!D5/'Allocation Drivers'!$D$23/'Activity levels'!$J5,IF(Inputs!$E$23="Meals Provided",Inputs!$C$23*'Allocation Drivers'!E5/'Allocation Drivers'!$E$23/'Activity levels'!$J5,IF(Inputs!$E$23="Clinical Time",Inputs!$C$23*'Allocation Drivers'!F5/'Allocation Drivers'!$F$23/'Activity levels'!$J5,0))))),0))</f>
        <v>#DIV/0!</v>
      </c>
      <c r="D9" s="24">
        <f>IF(Inputs!$B$23="Direct",IF(Inputs!$D$23="Specialist Care at Home (Hospice at Home / Rapid Response etc) (Adult)",Inputs!$C$23/'Activity levels'!$J6,0),IF(Inputs!$B$23="Indirect",IF(Inputs!$E$23="Headcount",Inputs!$C$23*'Allocation Drivers'!B6/'Allocation Drivers'!$B$23/'Activity levels'!$J6,IF(Inputs!$E$23="Floor Space",Inputs!$C$23*'Allocation Drivers'!C6/'Allocation Drivers'!$C$23/'Activity levels'!$J6,IF(Inputs!$E$23="Finance Time",Inputs!$C$23*'Allocation Drivers'!D6/'Allocation Drivers'!$D$23/'Activity levels'!$J6,IF(Inputs!$E$23="Meals Provided",Inputs!$C$23*'Allocation Drivers'!E6/'Allocation Drivers'!$E$23/'Activity levels'!$J6,IF(Inputs!$E$23="Clinical Time",Inputs!$C$23*'Allocation Drivers'!F6/'Allocation Drivers'!$F$23/'Activity levels'!$J6,0))))),0))</f>
        <v>0</v>
      </c>
      <c r="E9" s="24">
        <f>IF(Inputs!$B$23="Direct",IF(Inputs!$D$23="Generalist / Non-specialist Community Visits (Adult)",Inputs!$C$23/'Activity levels'!$J7,0),IF(Inputs!$B$23="Indirect",IF(Inputs!$E$23="Headcount",Inputs!$C$23*'Allocation Drivers'!B7/'Allocation Drivers'!$B$23/'Activity levels'!$J7,IF(Inputs!$E$23="Floor Space",Inputs!$C$23*'Allocation Drivers'!C7/'Allocation Drivers'!$C$23/'Activity levels'!$J7,IF(Inputs!$E$23="Finance Time",Inputs!$C$23*'Allocation Drivers'!D7/'Allocation Drivers'!$D$23/'Activity levels'!$J7,IF(Inputs!$E$23="Meals Provided",Inputs!$C$23*'Allocation Drivers'!E7/'Allocation Drivers'!$E$23/'Activity levels'!$J7,IF(Inputs!$E$23="Clinical Time",Inputs!$C$23*'Allocation Drivers'!F7/'Allocation Drivers'!$F$23/'Activity levels'!$J7,0))))),0))</f>
        <v>0</v>
      </c>
      <c r="F9" s="24">
        <f>IF(Inputs!$B$23="Direct",IF(Inputs!$D$23="Domicilliary Care",Inputs!$C$23/'Activity levels'!$J16,0),IF(Inputs!$B$23="Indirect",IF(Inputs!$E$23="Headcount",Inputs!$C$23*'Allocation Drivers'!B15/'Allocation Drivers'!$B$23/'Activity levels'!$J16,IF(Inputs!$E$23="Floor Space",Inputs!$C$23*'Allocation Drivers'!C15/'Allocation Drivers'!$C$23/'Activity levels'!$J16,IF(Inputs!$E$23="Finance Time",Inputs!$C$23*'Allocation Drivers'!D15/'Allocation Drivers'!$D$23/'Activity levels'!$J16,IF(Inputs!$E$23="Meals Provided",Inputs!$C$23*'Allocation Drivers'!E15/'Allocation Drivers'!$E$23/'Activity levels'!$J16,IF(Inputs!$E$23="Clinical Time",Inputs!$C$23*'Allocation Drivers'!F15/'Allocation Drivers'!$F$23/'Activity levels'!$J16,0))))),0))</f>
        <v>0</v>
      </c>
      <c r="G9" s="24">
        <f>IF(Inputs!$B$23="Direct",IF(Inputs!$D$23="Lymphoedema",Inputs!$C$23/'Activity levels'!$J8,0),IF(Inputs!$B$23="Indirect",IF(Inputs!$E$23="Headcount",Inputs!$C$23*'Allocation Drivers'!B8/'Allocation Drivers'!$B$23/'Activity levels'!$J8,IF(Inputs!$E$23="Floor Space",Inputs!$C$23*'Allocation Drivers'!C8/'Allocation Drivers'!$C$23/'Activity levels'!$J8,IF(Inputs!$E$23="Finance Time",Inputs!$C$23*'Allocation Drivers'!D8/'Allocation Drivers'!$D$23/'Activity levels'!$J8,IF(Inputs!$E$23="Meals Provided",Inputs!$C$23*'Allocation Drivers'!E8/'Allocation Drivers'!$E$23/'Activity levels'!$J8,IF(Inputs!$E$23="Clinical Time",Inputs!$C$23*'Allocation Drivers'!F8/'Allocation Drivers'!$F$23/'Activity levels'!$J8,0))))),0))</f>
        <v>0</v>
      </c>
      <c r="H9" s="24">
        <f>IF(Inputs!$B$23="Direct",IF(Inputs!$D$23="Education",Inputs!$C$23/'Activity levels'!$J9,0),IF(Inputs!$B$23="Indirect",IF(Inputs!$E$23="Headcount",Inputs!$C$23*'Allocation Drivers'!B9/'Allocation Drivers'!$B$23/'Activity levels'!$J9,IF(Inputs!$E$23="Floor Space",Inputs!$C$23*'Allocation Drivers'!C9/'Allocation Drivers'!$C$23/'Activity levels'!$J9,IF(Inputs!$E$23="Finance Time",Inputs!$C$23*'Allocation Drivers'!D9/'Allocation Drivers'!$D$23/'Activity levels'!$J9,IF(Inputs!$E$23="Meals Provided",Inputs!$C$23*'Allocation Drivers'!E9/'Allocation Drivers'!$E$23/'Activity levels'!$J9,IF(Inputs!$E$23="Clinical Time",Inputs!$C$23*'Allocation Drivers'!F9/'Allocation Drivers'!$F$23/'Activity levels'!$J9,0))))),0))</f>
        <v>0</v>
      </c>
      <c r="I9" s="24">
        <f>IF(Inputs!$B$23="Direct",IF(Inputs!$D$23="Research",Inputs!$C$23/'Activity levels'!$J10,0),IF(Inputs!$B$23="Indirect",IF(Inputs!$E$23="Headcount",Inputs!$C$23*'Allocation Drivers'!B10/'Allocation Drivers'!$B$23/'Activity levels'!$J10,IF(Inputs!$E$23="Floor Space",Inputs!$C$23*'Allocation Drivers'!C10/'Allocation Drivers'!$C$23/'Activity levels'!$J10,IF(Inputs!$E$23="Finance Time",Inputs!$C$23*'Allocation Drivers'!D10/'Allocation Drivers'!$D$23/'Activity levels'!$J10,IF(Inputs!$E$23="Meals Provided",Inputs!$C$23*'Allocation Drivers'!E10/'Allocation Drivers'!$E$23/'Activity levels'!$J10,IF(Inputs!$E$23="Clinical Time",Inputs!$C$23*'Allocation Drivers'!F10/'Allocation Drivers'!$F$23/'Activity levels'!$J10,0))))),0))</f>
        <v>0</v>
      </c>
      <c r="J9" s="24">
        <f>IF(Inputs!$B$23="Direct",IF(Inputs!$D$23="Bereavement / Family Support / Living Well (Adult)",Inputs!$C$23/'Activity levels'!$J11,0),IF(Inputs!$B$23="Indirect",IF(Inputs!$E$23="Headcount",Inputs!$C$23*'Allocation Drivers'!B11/'Allocation Drivers'!$B$23/'Activity levels'!$J11,IF(Inputs!$E$23="Floor Space",Inputs!$C$23*'Allocation Drivers'!C11/'Allocation Drivers'!$C$23/'Activity levels'!$J11,IF(Inputs!$E$23="Finance Time",Inputs!$C$23*'Allocation Drivers'!D11/'Allocation Drivers'!$D$23/'Activity levels'!$J11,IF(Inputs!$E$23="Meals Provided",Inputs!$C$23*'Allocation Drivers'!E11/'Allocation Drivers'!$E$23/'Activity levels'!$J11,IF(Inputs!$E$23="Clinical Time",Inputs!$C$23*'Allocation Drivers'!F11/'Allocation Drivers'!$F$23/'Activity levels'!$J11,0))))),0))</f>
        <v>0</v>
      </c>
      <c r="K9" s="24">
        <f>IF(Inputs!$B$23="Direct",IF(Inputs!$D$23="Inpatient (Children)",Inputs!$C$23/'Activity levels'!$J12,0),IF(Inputs!$B$23="Indirect",IF(Inputs!$E$23="Headcount",Inputs!$C$23*'Allocation Drivers'!B12/'Allocation Drivers'!$B$23/'Activity levels'!$J12,IF(Inputs!$E$23="Floor Space",Inputs!$C$23*'Allocation Drivers'!C12/'Allocation Drivers'!$C$23/'Activity levels'!$J12,IF(Inputs!$E$23="Finance Time",Inputs!$C$23*'Allocation Drivers'!D12/'Allocation Drivers'!$D$23/'Activity levels'!$J12,IF(Inputs!$E$23="Meals Provided",Inputs!$C$23*'Allocation Drivers'!E12/'Allocation Drivers'!$E$23/'Activity levels'!$J12,IF(Inputs!$E$23="Clinical Time",Inputs!$C$23*'Allocation Drivers'!F12/'Allocation Drivers'!$F$23/'Activity levels'!$J12,0))))),0))</f>
        <v>0</v>
      </c>
      <c r="L9" s="24">
        <f>IF(Inputs!$B$23="Direct",IF(Inputs!$D$23="Outpatient  / Hospital Inreach (Children)",Inputs!$C$23/'Activity levels'!$J13,0),IF(Inputs!$B$23="Indirect",IF(Inputs!$E$23="Headcount",Inputs!$C$23*'Allocation Drivers'!B13/'Allocation Drivers'!$B$23/'Activity levels'!$J13,IF(Inputs!$E$23="Floor Space",Inputs!$C$23*'Allocation Drivers'!C13/'Allocation Drivers'!$C$23/'Activity levels'!$J13,IF(Inputs!$E$23="Finance Time",Inputs!$C$23*'Allocation Drivers'!D13/'Allocation Drivers'!$D$23/'Activity levels'!$J13,IF(Inputs!$E$23="Meals Provided",Inputs!$C$23*'Allocation Drivers'!E13/'Allocation Drivers'!$E$23/'Activity levels'!$J13,IF(Inputs!$E$23="Clinical Time",Inputs!$C$23*'Allocation Drivers'!F13/'Allocation Drivers'!$F$23/'Activity levels'!$J13,0))))),0))</f>
        <v>0</v>
      </c>
      <c r="M9" s="24">
        <f>IF(Inputs!$B$23="Direct",IF(Inputs!$D$23="Specialist Care at Home (Hospice at Home / Rapid Response etc) (Children)",Inputs!$C$23/'Activity levels'!$J14,0),IF(Inputs!$B$23="Indirect",IF(Inputs!$E$23="Headcount",Inputs!$C$23*'Allocation Drivers'!B14/'Allocation Drivers'!$B$23/'Activity levels'!$J14,IF(Inputs!$E$23="Floor Space",Inputs!$C$23*'Allocation Drivers'!C14/'Allocation Drivers'!$C$23/'Activity levels'!$J14,IF(Inputs!$E$23="Finance Time",Inputs!$C$23*'Allocation Drivers'!D14/'Allocation Drivers'!$D$23/'Activity levels'!$J14,IF(Inputs!$E$23="Meals Provided",Inputs!$C$23*'Allocation Drivers'!E14/'Allocation Drivers'!$E$23/'Activity levels'!$J14,IF(Inputs!$E$23="Clinical Time",Inputs!$C$23*'Allocation Drivers'!F14/'Allocation Drivers'!$F$23/'Activity levels'!$J14,0))))),0))</f>
        <v>0</v>
      </c>
      <c r="N9" s="24">
        <f>IF(Inputs!$B$23="Direct",IF(Inputs!$D$23="Generalist / Non-specialist Community Visits (Children)",Inputs!$C$23/'Activity levels'!$J15,0),IF(Inputs!$B$23="Indirect",IF(Inputs!$E$23="Headcount",Inputs!$C$23*'Allocation Drivers'!B15/'Allocation Drivers'!$B$23/'Activity levels'!$J15,IF(Inputs!$E$23="Floor Space",Inputs!$C$23*'Allocation Drivers'!C15/'Allocation Drivers'!$C$23/'Activity levels'!$J15,IF(Inputs!$E$23="Finance Time",Inputs!$C$23*'Allocation Drivers'!D15/'Allocation Drivers'!$D$23/'Activity levels'!$J15,IF(Inputs!$E$23="Meals Provided",Inputs!$C$23*'Allocation Drivers'!E15/'Allocation Drivers'!$E$23/'Activity levels'!$J15,IF(Inputs!$E$23="Clinical Time",Inputs!$C$23*'Allocation Drivers'!F15/'Allocation Drivers'!$F$23/'Activity levels'!$J15,0))))),0))</f>
        <v>0</v>
      </c>
      <c r="O9" s="24">
        <f>IF(Inputs!$B$23="Direct",IF(Inputs!$D$23="Do not use",Inputs!$C$23/'Activity levels'!$J17,0),IF(Inputs!$B$23="Indirect",IF(Inputs!$E$23="Headcount",Inputs!$C$23*'Allocation Drivers'!B16/'Allocation Drivers'!$B$23/'Activity levels'!$J17,IF(Inputs!$E$23="Floor Space",Inputs!$C$23*'Allocation Drivers'!C16/'Allocation Drivers'!$C$23/'Activity levels'!$J17,IF(Inputs!$E$23="Finance Time",Inputs!$C$23*'Allocation Drivers'!D16/'Allocation Drivers'!$D$23/'Activity levels'!$J17,IF(Inputs!$E$23="Meals Provided",Inputs!$C$23*'Allocation Drivers'!E16/'Allocation Drivers'!$E$23/'Activity levels'!$J17,IF(Inputs!$E$23="Clinical Time",Inputs!$C$23*'Allocation Drivers'!F16/'Allocation Drivers'!$F$23/'Activity levels'!$J17,0))))),0))</f>
        <v>0</v>
      </c>
      <c r="P9" s="24">
        <f>IF(Inputs!$B$23="Direct",IF(Inputs!$D$23="Do not use",Inputs!$C$23/'Activity levels'!$J18,0),IF(Inputs!$B$23="Indirect",IF(Inputs!$E$23="Headcount",Inputs!$C$23*'Allocation Drivers'!B17/'Allocation Drivers'!$B$23/'Activity levels'!$J18,IF(Inputs!$E$23="Floor Space",Inputs!$C$23*'Allocation Drivers'!C17/'Allocation Drivers'!$C$23/'Activity levels'!$J18,IF(Inputs!$E$23="Finance Time",Inputs!$C$23*'Allocation Drivers'!D17/'Allocation Drivers'!$D$23/'Activity levels'!$J18,IF(Inputs!$E$23="Meals Provided",Inputs!$C$23*'Allocation Drivers'!E17/'Allocation Drivers'!$E$23/'Activity levels'!$J18,IF(Inputs!$E$23="Clinical Time",Inputs!$C$23*'Allocation Drivers'!F17/'Allocation Drivers'!$F$23/'Activity levels'!$J18,0))))),0))</f>
        <v>0</v>
      </c>
      <c r="Q9" s="24">
        <f>IF(Inputs!$B$23="Direct",IF(Inputs!$D$23="Bereavement / Family support / Living well (Children)",Inputs!$C$23/'Activity levels'!$J19,0),IF(Inputs!$B$23="Indirect",IF(Inputs!$E$23="Headcount",Inputs!$C$23*'Allocation Drivers'!B18/'Allocation Drivers'!$B$23/'Activity levels'!$J19,IF(Inputs!$E$23="Floor Space",Inputs!$C$23*'Allocation Drivers'!C18/'Allocation Drivers'!$C$23/'Activity levels'!$J19,IF(Inputs!$E$23="Finance Time",Inputs!$C$23*'Allocation Drivers'!D18/'Allocation Drivers'!$D$23/'Activity levels'!$J19,IF(Inputs!$E$23="Meals Provided",Inputs!$C$23*'Allocation Drivers'!E18/'Allocation Drivers'!$E$23/'Activity levels'!$J19,IF(Inputs!$E$23="Clinical Time",Inputs!$C$23*'Allocation Drivers'!F18/'Allocation Drivers'!$F$23/'Activity levels'!$J19,0))))),0))</f>
        <v>0</v>
      </c>
    </row>
    <row r="10" spans="1:17" x14ac:dyDescent="0.2">
      <c r="A10" t="s">
        <v>87</v>
      </c>
      <c r="B10" s="24">
        <f>IF(Inputs!$B$24="Direct",IF(Inputs!$D$24="Inpatient (Adult)",Inputs!$C$24/'Activity levels'!$J4,0),IF(Inputs!$B$24="Indirect",IF(Inputs!$E$24="Headcount",Inputs!$C$24*'Allocation Drivers'!B4/'Allocation Drivers'!$B$23/'Activity levels'!$J4,IF(Inputs!$E$24="Floor Space",Inputs!$C$24*'Allocation Drivers'!C4/'Allocation Drivers'!$C$23/'Activity levels'!$J4,IF(Inputs!$E$24="Finance Time",Inputs!$C$24*'Allocation Drivers'!D4/'Allocation Drivers'!$D$23/'Activity levels'!$J4,IF(Inputs!$E$24="Meals Provided",Inputs!$C$24*'Allocation Drivers'!E4/'Allocation Drivers'!$E$23/'Activity levels'!$J4,IF(Inputs!$E$24="Clinical Time",Inputs!$C$24*'Allocation Drivers'!F4/'Allocation Drivers'!$F$23/'Activity levels'!$J4,0))))),0))</f>
        <v>0</v>
      </c>
      <c r="C10" s="24" t="e">
        <f>IF(Inputs!$B$24="Direct",IF(Inputs!$D$24="Outpatient / Hospital Inreach (Adult)",Inputs!$C$24/'Activity levels'!$J5,0),IF(Inputs!$B$24="Indirect",IF(Inputs!$E$24="Headcount",Inputs!$C$24*'Allocation Drivers'!B5/'Allocation Drivers'!$B$23/'Activity levels'!$J5,IF(Inputs!$E$24="Floor Space",Inputs!$C$24*'Allocation Drivers'!C5/'Allocation Drivers'!$C$23/'Activity levels'!$J5,IF(Inputs!$E$24="Finance Time",Inputs!$C$24*'Allocation Drivers'!D5/'Allocation Drivers'!$D$23/'Activity levels'!$J5,IF(Inputs!$E$24="Meals Provided",Inputs!$C$24*'Allocation Drivers'!E5/'Allocation Drivers'!$E$23/'Activity levels'!$J5,IF(Inputs!$E$24="Clinical Time",Inputs!$C$24*'Allocation Drivers'!F5/'Allocation Drivers'!$F$23/'Activity levels'!$J5,0))))),0))</f>
        <v>#DIV/0!</v>
      </c>
      <c r="D10" s="24">
        <f>IF(Inputs!$B$24="Direct",IF(Inputs!$D$24="Specialist Care at Home (Hospice at Home / Rapid Response etc) (Adult)",Inputs!$C$24/'Activity levels'!$J6,0),IF(Inputs!$B$24="Indirect",IF(Inputs!$E$24="Headcount",Inputs!$C$24*'Allocation Drivers'!B6/'Allocation Drivers'!$B$23/'Activity levels'!$J6,IF(Inputs!$E$24="Floor Space",Inputs!$C$24*'Allocation Drivers'!C6/'Allocation Drivers'!$C$23/'Activity levels'!$J6,IF(Inputs!$E$24="Finance Time",Inputs!$C$24*'Allocation Drivers'!D6/'Allocation Drivers'!$D$23/'Activity levels'!$J6,IF(Inputs!$E$24="Meals Provided",Inputs!$C$24*'Allocation Drivers'!E6/'Allocation Drivers'!$E$23/'Activity levels'!$J6,IF(Inputs!$E$24="Clinical Time",Inputs!$C$24*'Allocation Drivers'!F6/'Allocation Drivers'!$F$23/'Activity levels'!$J6,0))))),0))</f>
        <v>0</v>
      </c>
      <c r="E10" s="24">
        <f>IF(Inputs!$B$24="Direct",IF(Inputs!$D$24="Generalist / Non-specialist Community Visits (Adult)",Inputs!$C$24/'Activity levels'!$J7,0),IF(Inputs!$B$24="Indirect",IF(Inputs!$E$24="Headcount",Inputs!$C$24*'Allocation Drivers'!B7/'Allocation Drivers'!$B$23/'Activity levels'!$J7,IF(Inputs!$E$24="Floor Space",Inputs!$C$24*'Allocation Drivers'!C7/'Allocation Drivers'!$C$23/'Activity levels'!$J7,IF(Inputs!$E$24="Finance Time",Inputs!$C$24*'Allocation Drivers'!D7/'Allocation Drivers'!$D$23/'Activity levels'!$J7,IF(Inputs!$E$24="Meals Provided",Inputs!$C$24*'Allocation Drivers'!E7/'Allocation Drivers'!$E$23/'Activity levels'!$J7,IF(Inputs!$E$24="Clinical Time",Inputs!$C$24*'Allocation Drivers'!F7/'Allocation Drivers'!$F$23/'Activity levels'!$J7,0))))),0))</f>
        <v>0</v>
      </c>
      <c r="F10" s="24">
        <f>IF(Inputs!$B$24="Direct",IF(Inputs!$D$24="Domicilliary Care",Inputs!$C$24/'Activity levels'!$J16,0),IF(Inputs!$B$24="Indirect",IF(Inputs!$E$24="Headcount",Inputs!$C$24*'Allocation Drivers'!B15/'Allocation Drivers'!$B$23/'Activity levels'!$J16,IF(Inputs!$E$24="Floor Space",Inputs!$C$24*'Allocation Drivers'!C15/'Allocation Drivers'!$C$23/'Activity levels'!$J16,IF(Inputs!$E$24="Finance Time",Inputs!$C$24*'Allocation Drivers'!D15/'Allocation Drivers'!$D$23/'Activity levels'!$J16,IF(Inputs!$E$24="Meals Provided",Inputs!$C$24*'Allocation Drivers'!E15/'Allocation Drivers'!$E$23/'Activity levels'!$J16,IF(Inputs!$E$24="Clinical Time",Inputs!$C$24*'Allocation Drivers'!F15/'Allocation Drivers'!$F$23/'Activity levels'!$J16,0))))),0))</f>
        <v>0</v>
      </c>
      <c r="G10" s="24">
        <f>IF(Inputs!$B$24="Direct",IF(Inputs!$D$24="Lymphoedema",Inputs!$C$24/'Activity levels'!$J8,0),IF(Inputs!$B$24="Indirect",IF(Inputs!$E$24="Headcount",Inputs!$C$24*'Allocation Drivers'!B8/'Allocation Drivers'!$B$23/'Activity levels'!$J8,IF(Inputs!$E$24="Floor Space",Inputs!$C$24*'Allocation Drivers'!C8/'Allocation Drivers'!$C$23/'Activity levels'!$J8,IF(Inputs!$E$24="Finance Time",Inputs!$C$24*'Allocation Drivers'!D8/'Allocation Drivers'!$D$23/'Activity levels'!$J8,IF(Inputs!$E$24="Meals Provided",Inputs!$C$24*'Allocation Drivers'!E8/'Allocation Drivers'!$E$23/'Activity levels'!$J8,IF(Inputs!$E$24="Clinical Time",Inputs!$C$24*'Allocation Drivers'!F8/'Allocation Drivers'!$F$23/'Activity levels'!$J8,0))))),0))</f>
        <v>0</v>
      </c>
      <c r="H10" s="24">
        <f>IF(Inputs!$B$24="Direct",IF(Inputs!$D$24="Education",Inputs!$C$24/'Activity levels'!$J9,0),IF(Inputs!$B$24="Indirect",IF(Inputs!$E$24="Headcount",Inputs!$C$24*'Allocation Drivers'!B9/'Allocation Drivers'!$B$23/'Activity levels'!$J9,IF(Inputs!$E$24="Floor Space",Inputs!$C$24*'Allocation Drivers'!C9/'Allocation Drivers'!$C$23/'Activity levels'!$J9,IF(Inputs!$E$24="Finance Time",Inputs!$C$24*'Allocation Drivers'!D9/'Allocation Drivers'!$D$23/'Activity levels'!$J9,IF(Inputs!$E$24="Meals Provided",Inputs!$C$24*'Allocation Drivers'!E9/'Allocation Drivers'!$E$23/'Activity levels'!$J9,IF(Inputs!$E$24="Clinical Time",Inputs!$C$24*'Allocation Drivers'!F9/'Allocation Drivers'!$F$23/'Activity levels'!$J9,0))))),0))</f>
        <v>0</v>
      </c>
      <c r="I10" s="24">
        <f>IF(Inputs!$B$24="Direct",IF(Inputs!$D$24="Research",Inputs!$C$24/'Activity levels'!$J10,0),IF(Inputs!$B$24="Indirect",IF(Inputs!$E$24="Headcount",Inputs!$C$24*'Allocation Drivers'!B10/'Allocation Drivers'!$B$23/'Activity levels'!$J10,IF(Inputs!$E$24="Floor Space",Inputs!$C$24*'Allocation Drivers'!C10/'Allocation Drivers'!$C$23/'Activity levels'!$J10,IF(Inputs!$E$24="Finance Time",Inputs!$C$24*'Allocation Drivers'!D10/'Allocation Drivers'!$D$23/'Activity levels'!$J10,IF(Inputs!$E$24="Meals Provided",Inputs!$C$24*'Allocation Drivers'!E10/'Allocation Drivers'!$E$23/'Activity levels'!$J10,IF(Inputs!$E$24="Clinical Time",Inputs!$C$24*'Allocation Drivers'!F10/'Allocation Drivers'!$F$23/'Activity levels'!$J10,0))))),0))</f>
        <v>0</v>
      </c>
      <c r="J10" s="24">
        <f>IF(Inputs!$B$24="Direct",IF(Inputs!$D$24="Bereavement / Family Support / Living Well (Adult)",Inputs!$C$24/'Activity levels'!$J11,0),IF(Inputs!$B$24="Indirect",IF(Inputs!$E$24="Headcount",Inputs!$C$24*'Allocation Drivers'!B11/'Allocation Drivers'!$B$23/'Activity levels'!$J11,IF(Inputs!$E$24="Floor Space",Inputs!$C$24*'Allocation Drivers'!C11/'Allocation Drivers'!$C$23/'Activity levels'!$J11,IF(Inputs!$E$24="Finance Time",Inputs!$C$24*'Allocation Drivers'!D11/'Allocation Drivers'!$D$23/'Activity levels'!$J11,IF(Inputs!$E$24="Meals Provided",Inputs!$C$24*'Allocation Drivers'!E11/'Allocation Drivers'!$E$23/'Activity levels'!$J11,IF(Inputs!$E$24="Clinical Time",Inputs!$C$24*'Allocation Drivers'!F11/'Allocation Drivers'!$F$23/'Activity levels'!$J11,0))))),0))</f>
        <v>0</v>
      </c>
      <c r="K10" s="24">
        <f>IF(Inputs!$B$24="Direct",IF(Inputs!$D$24="Inpatient (Children)",Inputs!$C$24/'Activity levels'!$J12,0),IF(Inputs!$B$24="Indirect",IF(Inputs!$E$24="Headcount",Inputs!$C$24*'Allocation Drivers'!B12/'Allocation Drivers'!$B$23/'Activity levels'!$J12,IF(Inputs!$E$24="Floor Space",Inputs!$C$24*'Allocation Drivers'!C12/'Allocation Drivers'!$C$23/'Activity levels'!$J12,IF(Inputs!$E$24="Finance Time",Inputs!$C$24*'Allocation Drivers'!D12/'Allocation Drivers'!$D$23/'Activity levels'!$J12,IF(Inputs!$E$24="Meals Provided",Inputs!$C$24*'Allocation Drivers'!E12/'Allocation Drivers'!$E$23/'Activity levels'!$J12,IF(Inputs!$E$24="Clinical Time",Inputs!$C$24*'Allocation Drivers'!F12/'Allocation Drivers'!$F$23/'Activity levels'!$J12,0))))),0))</f>
        <v>0</v>
      </c>
      <c r="L10" s="24">
        <f>IF(Inputs!$B$24="Direct",IF(Inputs!$D$24="Outpatient  / Hospital Inreach (Children)",Inputs!$C$24/'Activity levels'!$J13,0),IF(Inputs!$B$24="Indirect",IF(Inputs!$E$24="Headcount",Inputs!$C$24*'Allocation Drivers'!B13/'Allocation Drivers'!$B$23/'Activity levels'!$J13,IF(Inputs!$E$24="Floor Space",Inputs!$C$24*'Allocation Drivers'!C13/'Allocation Drivers'!$C$23/'Activity levels'!$J13,IF(Inputs!$E$24="Finance Time",Inputs!$C$24*'Allocation Drivers'!D13/'Allocation Drivers'!$D$23/'Activity levels'!$J13,IF(Inputs!$E$24="Meals Provided",Inputs!$C$24*'Allocation Drivers'!E13/'Allocation Drivers'!$E$23/'Activity levels'!$J13,IF(Inputs!$E$24="Clinical Time",Inputs!$C$24*'Allocation Drivers'!F13/'Allocation Drivers'!$F$23/'Activity levels'!$J13,0))))),0))</f>
        <v>0</v>
      </c>
      <c r="M10" s="24">
        <f>IF(Inputs!$B$24="Direct",IF(Inputs!$D$24="Specialist Care at Home (Hospice at Home / Rapid Response etc) (Children)",Inputs!$C$24/'Activity levels'!$J14,0),IF(Inputs!$B$24="Indirect",IF(Inputs!$E$24="Headcount",Inputs!$C$24*'Allocation Drivers'!B14/'Allocation Drivers'!$B$23/'Activity levels'!$J14,IF(Inputs!$E$24="Floor Space",Inputs!$C$24*'Allocation Drivers'!C14/'Allocation Drivers'!$C$23/'Activity levels'!$J14,IF(Inputs!$E$24="Finance Time",Inputs!$C$24*'Allocation Drivers'!D14/'Allocation Drivers'!$D$23/'Activity levels'!$J14,IF(Inputs!$E$24="Meals Provided",Inputs!$C$24*'Allocation Drivers'!E14/'Allocation Drivers'!$E$23/'Activity levels'!$J14,IF(Inputs!$E$24="Clinical Time",Inputs!$C$24*'Allocation Drivers'!F14/'Allocation Drivers'!$F$23/'Activity levels'!$J14,0))))),0))</f>
        <v>0</v>
      </c>
      <c r="N10" s="24">
        <f>IF(Inputs!$B$24="Direct",IF(Inputs!$D$24="Generalist / Non-specialist Community Visits (Children)",Inputs!$C$24/'Activity levels'!$J15,0),IF(Inputs!$B$24="Indirect",IF(Inputs!$E$24="Headcount",Inputs!$C$24*'Allocation Drivers'!B15/'Allocation Drivers'!$B$23/'Activity levels'!$J15,IF(Inputs!$E$24="Floor Space",Inputs!$C$24*'Allocation Drivers'!C15/'Allocation Drivers'!$C$23/'Activity levels'!$J15,IF(Inputs!$E$24="Finance Time",Inputs!$C$24*'Allocation Drivers'!D15/'Allocation Drivers'!$D$23/'Activity levels'!$J15,IF(Inputs!$E$24="Meals Provided",Inputs!$C$24*'Allocation Drivers'!E15/'Allocation Drivers'!$E$23/'Activity levels'!$J15,IF(Inputs!$E$24="Clinical Time",Inputs!$C$24*'Allocation Drivers'!F15/'Allocation Drivers'!$F$23/'Activity levels'!$J15,0))))),0))</f>
        <v>0</v>
      </c>
      <c r="O10" s="24">
        <f>IF(Inputs!$B$24="Direct",IF(Inputs!$D$24="Do not use",Inputs!$C$24/'Activity levels'!$J17,0),IF(Inputs!$B$24="Indirect",IF(Inputs!$E$24="Headcount",Inputs!$C$24*'Allocation Drivers'!B16/'Allocation Drivers'!$B$23/'Activity levels'!$J17,IF(Inputs!$E$24="Floor Space",Inputs!$C$24*'Allocation Drivers'!C16/'Allocation Drivers'!$C$23/'Activity levels'!$J17,IF(Inputs!$E$24="Finance Time",Inputs!$C$24*'Allocation Drivers'!D16/'Allocation Drivers'!$D$23/'Activity levels'!$J17,IF(Inputs!$E$24="Meals Provided",Inputs!$C$24*'Allocation Drivers'!E16/'Allocation Drivers'!$E$23/'Activity levels'!$J17,IF(Inputs!$E$24="Clinical Time",Inputs!$C$24*'Allocation Drivers'!F16/'Allocation Drivers'!$F$23/'Activity levels'!$J17,0))))),0))</f>
        <v>0</v>
      </c>
      <c r="P10" s="24">
        <f>IF(Inputs!$B$24="Direct",IF(Inputs!$D$24="Do not use",Inputs!$C$24/'Activity levels'!$J18,0),IF(Inputs!$B$24="Indirect",IF(Inputs!$E$24="Headcount",Inputs!$C$24*'Allocation Drivers'!B17/'Allocation Drivers'!$B$23/'Activity levels'!$J18,IF(Inputs!$E$24="Floor Space",Inputs!$C$24*'Allocation Drivers'!C17/'Allocation Drivers'!$C$23/'Activity levels'!$J18,IF(Inputs!$E$24="Finance Time",Inputs!$C$24*'Allocation Drivers'!D17/'Allocation Drivers'!$D$23/'Activity levels'!$J18,IF(Inputs!$E$24="Meals Provided",Inputs!$C$24*'Allocation Drivers'!E17/'Allocation Drivers'!$E$23/'Activity levels'!$J18,IF(Inputs!$E$24="Clinical Time",Inputs!$C$24*'Allocation Drivers'!F17/'Allocation Drivers'!$F$23/'Activity levels'!$J18,0))))),0))</f>
        <v>0</v>
      </c>
      <c r="Q10" s="24">
        <f>IF(Inputs!$B$24="Direct",IF(Inputs!$D$24="Bereavement / Family support / Living well (Children)",Inputs!$C$24/'Activity levels'!$J19,0),IF(Inputs!$B$24="Indirect",IF(Inputs!$E$24="Headcount",Inputs!$C$24*'Allocation Drivers'!B18/'Allocation Drivers'!$B$23/'Activity levels'!$J19,IF(Inputs!$E$24="Floor Space",Inputs!$C$24*'Allocation Drivers'!C18/'Allocation Drivers'!$C$23/'Activity levels'!$J19,IF(Inputs!$E$24="Finance Time",Inputs!$C$24*'Allocation Drivers'!D18/'Allocation Drivers'!$D$23/'Activity levels'!$J19,IF(Inputs!$E$24="Meals Provided",Inputs!$C$24*'Allocation Drivers'!E18/'Allocation Drivers'!$E$23/'Activity levels'!$J19,IF(Inputs!$E$24="Clinical Time",Inputs!$C$24*'Allocation Drivers'!F18/'Allocation Drivers'!$F$23/'Activity levels'!$J19,0))))),0))</f>
        <v>0</v>
      </c>
    </row>
    <row r="11" spans="1:17" x14ac:dyDescent="0.2">
      <c r="A11" t="s">
        <v>83</v>
      </c>
      <c r="B11" s="24">
        <f>IF(Inputs!$B$25="Direct",IF(Inputs!$D$25="Inpatient (Adult)",Inputs!$C$25/'Activity levels'!$J4,0),IF(Inputs!$B$25="Indirect",IF(Inputs!$E$25="Headcount",Inputs!$C$25*'Allocation Drivers'!B4/'Allocation Drivers'!$B$23/'Activity levels'!$J4,IF(Inputs!$E$25="Floor Space",Inputs!$C$25*'Allocation Drivers'!C4/'Allocation Drivers'!$C$23/'Activity levels'!$J4,IF(Inputs!$E$25="Finance Time",Inputs!$C$25*'Allocation Drivers'!D4/'Allocation Drivers'!$D$23/'Activity levels'!$J4,IF(Inputs!$E$25="Meals Provided",Inputs!$C$25*'Allocation Drivers'!E4/'Allocation Drivers'!$E$23/'Activity levels'!$J4,IF(Inputs!$E$25="Clinical Time",Inputs!$C$25*'Allocation Drivers'!F4/'Allocation Drivers'!$F$23/'Activity levels'!$J4,0))))),0))</f>
        <v>0</v>
      </c>
      <c r="C11" s="24" t="e">
        <f>IF(Inputs!$B$25="Direct",IF(Inputs!$D$25="Outpatient / Hospital Inreach (Adult)",Inputs!$C$25/'Activity levels'!$J5,0),IF(Inputs!$B$25="Indirect",IF(Inputs!$E$25="Headcount",Inputs!$C$25*'Allocation Drivers'!B5/'Allocation Drivers'!$B$23/'Activity levels'!$J5,IF(Inputs!$E$25="Floor Space",Inputs!$C$25*'Allocation Drivers'!C5/'Allocation Drivers'!$C$23/'Activity levels'!$J5,IF(Inputs!$E$25="Finance Time",Inputs!$C$25*'Allocation Drivers'!D5/'Allocation Drivers'!$D$23/'Activity levels'!$J5,IF(Inputs!$E$25="Meals Provided",Inputs!$C$25*'Allocation Drivers'!E5/'Allocation Drivers'!$E$23/'Activity levels'!$J5,IF(Inputs!$E$25="Clinical Time",Inputs!$C$25*'Allocation Drivers'!F5/'Allocation Drivers'!$F$23/'Activity levels'!$J5,0))))),0))</f>
        <v>#DIV/0!</v>
      </c>
      <c r="D11" s="24">
        <f>IF(Inputs!$B$25="Direct",IF(Inputs!$D$25="Specialist Care at Home (Hospice at Home / Rapid Response etc) (Adult)",Inputs!$C$25/'Activity levels'!$J6,0),IF(Inputs!$B$25="Indirect",IF(Inputs!$E$25="Headcount",Inputs!$C$25*'Allocation Drivers'!B6/'Allocation Drivers'!$B$23/'Activity levels'!$J6,IF(Inputs!$E$25="Floor Space",Inputs!$C$25*'Allocation Drivers'!C6/'Allocation Drivers'!$C$23/'Activity levels'!$J6,IF(Inputs!$E$25="Finance Time",Inputs!$C$25*'Allocation Drivers'!D6/'Allocation Drivers'!$D$23/'Activity levels'!$J6,IF(Inputs!$E$25="Meals Provided",Inputs!$C$25*'Allocation Drivers'!E6/'Allocation Drivers'!$E$23/'Activity levels'!$J6,IF(Inputs!$E$25="Clinical Time",Inputs!$C$25*'Allocation Drivers'!F6/'Allocation Drivers'!$F$23/'Activity levels'!$J6,0))))),0))</f>
        <v>0</v>
      </c>
      <c r="E11" s="24">
        <f>IF(Inputs!$B$25="Direct",IF(Inputs!$D$25="Generalist / Non-specialist Community Visits (Adult)",Inputs!$C$25/'Activity levels'!$J7,0),IF(Inputs!$B$25="Indirect",IF(Inputs!$E$25="Headcount",Inputs!$C$25*'Allocation Drivers'!B7/'Allocation Drivers'!$B$23/'Activity levels'!$J7,IF(Inputs!$E$25="Floor Space",Inputs!$C$25*'Allocation Drivers'!C7/'Allocation Drivers'!$C$23/'Activity levels'!$J7,IF(Inputs!$E$25="Finance Time",Inputs!$C$25*'Allocation Drivers'!D7/'Allocation Drivers'!$D$23/'Activity levels'!$J7,IF(Inputs!$E$25="Meals Provided",Inputs!$C$25*'Allocation Drivers'!E7/'Allocation Drivers'!$E$23/'Activity levels'!$J7,IF(Inputs!$E$25="Clinical Time",Inputs!$C$25*'Allocation Drivers'!F7/'Allocation Drivers'!$F$23/'Activity levels'!$J7,0))))),0))</f>
        <v>0</v>
      </c>
      <c r="F11" s="24">
        <f>IF(Inputs!$B$25="Direct",IF(Inputs!$D$25="Domicilliary Care",Inputs!$C$25/'Activity levels'!$J16,0),IF(Inputs!$B$25="Indirect",IF(Inputs!$E$25="Headcount",Inputs!$C$25*'Allocation Drivers'!B15/'Allocation Drivers'!$B$23/'Activity levels'!$J16,IF(Inputs!$E$25="Floor Space",Inputs!$C$25*'Allocation Drivers'!C15/'Allocation Drivers'!$C$23/'Activity levels'!$J16,IF(Inputs!$E$25="Finance Time",Inputs!$C$25*'Allocation Drivers'!D15/'Allocation Drivers'!$D$23/'Activity levels'!$J16,IF(Inputs!$E$25="Meals Provided",Inputs!$C$25*'Allocation Drivers'!E15/'Allocation Drivers'!$E$23/'Activity levels'!$J16,IF(Inputs!$E$25="Clinical Time",Inputs!$C$25*'Allocation Drivers'!F15/'Allocation Drivers'!$F$23/'Activity levels'!$J16,0))))),0))</f>
        <v>0</v>
      </c>
      <c r="G11" s="24">
        <f>IF(Inputs!$B$25="Direct",IF(Inputs!$D$25="Lymphoedema",Inputs!$C$25/'Activity levels'!$J8,0),IF(Inputs!$B$25="Indirect",IF(Inputs!$E$25="Headcount",Inputs!$C$25*'Allocation Drivers'!B8/'Allocation Drivers'!$B$23/'Activity levels'!$J8,IF(Inputs!$E$25="Floor Space",Inputs!$C$25*'Allocation Drivers'!C8/'Allocation Drivers'!$C$23/'Activity levels'!$J8,IF(Inputs!$E$25="Finance Time",Inputs!$C$25*'Allocation Drivers'!D8/'Allocation Drivers'!$D$23/'Activity levels'!$J8,IF(Inputs!$E$25="Meals Provided",Inputs!$C$25*'Allocation Drivers'!E8/'Allocation Drivers'!$E$23/'Activity levels'!$J8,IF(Inputs!$E$25="Clinical Time",Inputs!$C$25*'Allocation Drivers'!F8/'Allocation Drivers'!$F$23/'Activity levels'!$J8,0))))),0))</f>
        <v>0</v>
      </c>
      <c r="H11" s="24">
        <f>IF(Inputs!$B$25="Direct",IF(Inputs!$D$25="Education",Inputs!$C$25/'Activity levels'!$J9,0),IF(Inputs!$B$25="Indirect",IF(Inputs!$E$25="Headcount",Inputs!$C$25*'Allocation Drivers'!B9/'Allocation Drivers'!$B$23/'Activity levels'!$J9,IF(Inputs!$E$25="Floor Space",Inputs!$C$25*'Allocation Drivers'!C9/'Allocation Drivers'!$C$23/'Activity levels'!$J9,IF(Inputs!$E$25="Finance Time",Inputs!$C$25*'Allocation Drivers'!D9/'Allocation Drivers'!$D$23/'Activity levels'!$J9,IF(Inputs!$E$25="Meals Provided",Inputs!$C$25*'Allocation Drivers'!E9/'Allocation Drivers'!$E$23/'Activity levels'!$J9,IF(Inputs!$E$25="Clinical Time",Inputs!$C$25*'Allocation Drivers'!F9/'Allocation Drivers'!$F$23/'Activity levels'!$J9,0))))),0))</f>
        <v>0</v>
      </c>
      <c r="I11" s="24">
        <f>IF(Inputs!$B$25="Direct",IF(Inputs!$D$25="Research",Inputs!$C$25/'Activity levels'!$J10,0),IF(Inputs!$B$25="Indirect",IF(Inputs!$E$25="Headcount",Inputs!$C$25*'Allocation Drivers'!B10/'Allocation Drivers'!$B$23/'Activity levels'!$J10,IF(Inputs!$E$25="Floor Space",Inputs!$C$25*'Allocation Drivers'!C10/'Allocation Drivers'!$C$23/'Activity levels'!$J10,IF(Inputs!$E$25="Finance Time",Inputs!$C$25*'Allocation Drivers'!D10/'Allocation Drivers'!$D$23/'Activity levels'!$J10,IF(Inputs!$E$25="Meals Provided",Inputs!$C$25*'Allocation Drivers'!E10/'Allocation Drivers'!$E$23/'Activity levels'!$J10,IF(Inputs!$E$25="Clinical Time",Inputs!$C$25*'Allocation Drivers'!F10/'Allocation Drivers'!$F$23/'Activity levels'!$J10,0))))),0))</f>
        <v>0</v>
      </c>
      <c r="J11" s="24">
        <f>IF(Inputs!$B$25="Direct",IF(Inputs!$D$25="Bereavement / Family Support / Living Well (Adult)",Inputs!$C$25/'Activity levels'!$J11,0),IF(Inputs!$B$25="Indirect",IF(Inputs!$E$25="Headcount",Inputs!$C$25*'Allocation Drivers'!B11/'Allocation Drivers'!$B$23/'Activity levels'!$J11,IF(Inputs!$E$25="Floor Space",Inputs!$C$25*'Allocation Drivers'!C11/'Allocation Drivers'!$C$23/'Activity levels'!$J11,IF(Inputs!$E$25="Finance Time",Inputs!$C$25*'Allocation Drivers'!D11/'Allocation Drivers'!$D$23/'Activity levels'!$J11,IF(Inputs!$E$25="Meals Provided",Inputs!$C$25*'Allocation Drivers'!E11/'Allocation Drivers'!$E$23/'Activity levels'!$J11,IF(Inputs!$E$25="Clinical Time",Inputs!$C$25*'Allocation Drivers'!F11/'Allocation Drivers'!$F$23/'Activity levels'!$J11,0))))),0))</f>
        <v>0</v>
      </c>
      <c r="K11" s="24">
        <f>IF(Inputs!$B$25="Direct",IF(Inputs!$D$25="Inpatient (Children)",Inputs!$C$25/'Activity levels'!$J12,0),IF(Inputs!$B$25="Indirect",IF(Inputs!$E$25="Headcount",Inputs!$C$25*'Allocation Drivers'!B12/'Allocation Drivers'!$B$23/'Activity levels'!$J12,IF(Inputs!$E$25="Floor Space",Inputs!$C$25*'Allocation Drivers'!C12/'Allocation Drivers'!$C$23/'Activity levels'!$J12,IF(Inputs!$E$25="Finance Time",Inputs!$C$25*'Allocation Drivers'!D12/'Allocation Drivers'!$D$23/'Activity levels'!$J12,IF(Inputs!$E$25="Meals Provided",Inputs!$C$25*'Allocation Drivers'!E12/'Allocation Drivers'!$E$23/'Activity levels'!$J12,IF(Inputs!$E$25="Clinical Time",Inputs!$C$25*'Allocation Drivers'!F12/'Allocation Drivers'!$F$23/'Activity levels'!$J12,0))))),0))</f>
        <v>0</v>
      </c>
      <c r="L11" s="24">
        <f>IF(Inputs!$B$25="Direct",IF(Inputs!$D$25="Outpatient  / Hospital Inreach (Children)",Inputs!$C$25/'Activity levels'!$J13,0),IF(Inputs!$B$25="Indirect",IF(Inputs!$E$25="Headcount",Inputs!$C$25*'Allocation Drivers'!B13/'Allocation Drivers'!$B$23/'Activity levels'!$J13,IF(Inputs!$E$25="Floor Space",Inputs!$C$25*'Allocation Drivers'!C13/'Allocation Drivers'!$C$23/'Activity levels'!$J13,IF(Inputs!$E$25="Finance Time",Inputs!$C$25*'Allocation Drivers'!D13/'Allocation Drivers'!$D$23/'Activity levels'!$J13,IF(Inputs!$E$25="Meals Provided",Inputs!$C$25*'Allocation Drivers'!E13/'Allocation Drivers'!$E$23/'Activity levels'!$J13,IF(Inputs!$E$25="Clinical Time",Inputs!$C$25*'Allocation Drivers'!F13/'Allocation Drivers'!$F$23/'Activity levels'!$J13,0))))),0))</f>
        <v>0</v>
      </c>
      <c r="M11" s="24">
        <f>IF(Inputs!$B$25="Direct",IF(Inputs!$D$25="Specialist Care at Home (Hospice at Home / Rapid Response etc) (Children)",Inputs!$C$25/'Activity levels'!$J14,0),IF(Inputs!$B$25="Indirect",IF(Inputs!$E$25="Headcount",Inputs!$C$25*'Allocation Drivers'!B14/'Allocation Drivers'!$B$23/'Activity levels'!$J14,IF(Inputs!$E$25="Floor Space",Inputs!$C$25*'Allocation Drivers'!C14/'Allocation Drivers'!$C$23/'Activity levels'!$J14,IF(Inputs!$E$25="Finance Time",Inputs!$C$25*'Allocation Drivers'!D14/'Allocation Drivers'!$D$23/'Activity levels'!$J14,IF(Inputs!$E$25="Meals Provided",Inputs!$C$25*'Allocation Drivers'!E14/'Allocation Drivers'!$E$23/'Activity levels'!$J14,IF(Inputs!$E$25="Clinical Time",Inputs!$C$25*'Allocation Drivers'!F14/'Allocation Drivers'!$F$23/'Activity levels'!$J14,0))))),0))</f>
        <v>0</v>
      </c>
      <c r="N11" s="24">
        <f>IF(Inputs!$B$25="Direct",IF(Inputs!$D$25="Generalist / Non-specialist Community Visits (Children)",Inputs!$C$25/'Activity levels'!$J15,0),IF(Inputs!$B$25="Indirect",IF(Inputs!$E$25="Headcount",Inputs!$C$25*'Allocation Drivers'!B15/'Allocation Drivers'!$B$23/'Activity levels'!$J15,IF(Inputs!$E$25="Floor Space",Inputs!$C$25*'Allocation Drivers'!C15/'Allocation Drivers'!$C$23/'Activity levels'!$J15,IF(Inputs!$E$25="Finance Time",Inputs!$C$25*'Allocation Drivers'!D15/'Allocation Drivers'!$D$23/'Activity levels'!$J15,IF(Inputs!$E$25="Meals Provided",Inputs!$C$25*'Allocation Drivers'!E15/'Allocation Drivers'!$E$23/'Activity levels'!$J15,IF(Inputs!$E$25="Clinical Time",Inputs!$C$25*'Allocation Drivers'!F15/'Allocation Drivers'!$F$23/'Activity levels'!$J15,0))))),0))</f>
        <v>0</v>
      </c>
      <c r="O11" s="24">
        <f>IF(Inputs!$B$25="Direct",IF(Inputs!$D$25="Do not use",Inputs!$C$25/'Activity levels'!$J17,0),IF(Inputs!$B$25="Indirect",IF(Inputs!$E$25="Headcount",Inputs!$C$25*'Allocation Drivers'!B16/'Allocation Drivers'!$B$23/'Activity levels'!$J17,IF(Inputs!$E$25="Floor Space",Inputs!$C$25*'Allocation Drivers'!C16/'Allocation Drivers'!$C$23/'Activity levels'!$J17,IF(Inputs!$E$25="Finance Time",Inputs!$C$25*'Allocation Drivers'!D16/'Allocation Drivers'!$D$23/'Activity levels'!$J17,IF(Inputs!$E$25="Meals Provided",Inputs!$C$25*'Allocation Drivers'!E16/'Allocation Drivers'!$E$23/'Activity levels'!$J17,IF(Inputs!$E$25="Clinical Time",Inputs!$C$25*'Allocation Drivers'!F16/'Allocation Drivers'!$F$23/'Activity levels'!$J17,0))))),0))</f>
        <v>0</v>
      </c>
      <c r="P11" s="24">
        <f>IF(Inputs!$B$25="Direct",IF(Inputs!$D$25="Do not use",Inputs!$C$25/'Activity levels'!$J18,0),IF(Inputs!$B$25="Indirect",IF(Inputs!$E$25="Headcount",Inputs!$C$25*'Allocation Drivers'!B17/'Allocation Drivers'!$B$23/'Activity levels'!$J18,IF(Inputs!$E$25="Floor Space",Inputs!$C$25*'Allocation Drivers'!C17/'Allocation Drivers'!$C$23/'Activity levels'!$J18,IF(Inputs!$E$25="Finance Time",Inputs!$C$25*'Allocation Drivers'!D17/'Allocation Drivers'!$D$23/'Activity levels'!$J18,IF(Inputs!$E$25="Meals Provided",Inputs!$C$25*'Allocation Drivers'!E17/'Allocation Drivers'!$E$23/'Activity levels'!$J18,IF(Inputs!$E$25="Clinical Time",Inputs!$C$25*'Allocation Drivers'!F17/'Allocation Drivers'!$F$23/'Activity levels'!$J18,0))))),0))</f>
        <v>0</v>
      </c>
      <c r="Q11" s="24">
        <f>IF(Inputs!$B$25="Direct",IF(Inputs!$D$25="Bereavement / Family support / Living well (Children)",Inputs!$C$25/'Activity levels'!$J19,0),IF(Inputs!$B$25="Indirect",IF(Inputs!$E$25="Headcount",Inputs!$C$25*'Allocation Drivers'!B18/'Allocation Drivers'!$B$23/'Activity levels'!$J19,IF(Inputs!$E$25="Floor Space",Inputs!$C$25*'Allocation Drivers'!C18/'Allocation Drivers'!$C$23/'Activity levels'!$J19,IF(Inputs!$E$25="Finance Time",Inputs!$C$25*'Allocation Drivers'!D18/'Allocation Drivers'!$D$23/'Activity levels'!$J19,IF(Inputs!$E$25="Meals Provided",Inputs!$C$25*'Allocation Drivers'!E18/'Allocation Drivers'!$E$23/'Activity levels'!$J19,IF(Inputs!$E$25="Clinical Time",Inputs!$C$25*'Allocation Drivers'!F18/'Allocation Drivers'!$F$23/'Activity levels'!$J19,0))))),0))</f>
        <v>0</v>
      </c>
    </row>
    <row r="12" spans="1:17" x14ac:dyDescent="0.2">
      <c r="A12" t="s">
        <v>74</v>
      </c>
      <c r="B12" s="24">
        <f>IF(Inputs!$B$27="Direct",IF(Inputs!$D$27="Inpatient (Adult)",Inputs!$C$27/'Activity levels'!$J4,0),IF(Inputs!$B$27="Indirect",IF(Inputs!$E$27="Headcount",Inputs!$C$27*'Allocation Drivers'!B4/'Allocation Drivers'!$B$23/'Activity levels'!$J4,IF(Inputs!$E$27="Floor Space",Inputs!$C$27*'Allocation Drivers'!C4/'Allocation Drivers'!$C$23/'Activity levels'!$J4,IF(Inputs!$E$27="Finance Time",Inputs!$C$27*'Allocation Drivers'!D4/'Allocation Drivers'!$D$23/'Activity levels'!$J4,IF(Inputs!$E$27="Meals Provided",Inputs!$C$27*'Allocation Drivers'!E4/'Allocation Drivers'!$E$23/'Activity levels'!$J4,IF(Inputs!$E$27="Clinical Time",Inputs!$C$27*'Allocation Drivers'!F4/'Allocation Drivers'!$F$23/'Activity levels'!$J4,0))))),0))</f>
        <v>0</v>
      </c>
      <c r="C12" s="24">
        <f>IF(Inputs!$B$27="Direct",IF(Inputs!$D$27="Outpatient / Hospital Inreach (Adult)",Inputs!$C$27/'Activity levels'!$J5,0),IF(Inputs!$B$27="Indirect",IF(Inputs!$E$27="Headcount",Inputs!$C$27*'Allocation Drivers'!B5/'Allocation Drivers'!$B$23/'Activity levels'!$J5,IF(Inputs!$E$27="Floor Space",Inputs!$C$27*'Allocation Drivers'!C5/'Allocation Drivers'!$C$23/'Activity levels'!$J5,IF(Inputs!$E$27="Finance Time",Inputs!$C$27*'Allocation Drivers'!D5/'Allocation Drivers'!$D$23/'Activity levels'!$J5,IF(Inputs!$E$27="Meals Provided",Inputs!$C$27*'Allocation Drivers'!E5/'Allocation Drivers'!$E$23/'Activity levels'!$J5,IF(Inputs!$E$27="Clinical Time",Inputs!$C$27*'Allocation Drivers'!F5/'Allocation Drivers'!$F$23/'Activity levels'!$J5,0))))),0))</f>
        <v>0</v>
      </c>
      <c r="D12" s="24" t="e">
        <f>IF(Inputs!$B$27="Direct",IF(Inputs!$D$27="Specialist Care at Home (Hospice at Home / Rapid Response etc) (Adult)",Inputs!$C$27/'Activity levels'!$J6,0),IF(Inputs!$B$27="Indirect",IF(Inputs!$E$27="Headcount",Inputs!$C$27*'Allocation Drivers'!B6/'Allocation Drivers'!$B$23/'Activity levels'!$J6,IF(Inputs!$E$27="Floor Space",Inputs!$C$27*'Allocation Drivers'!C6/'Allocation Drivers'!$C$23/'Activity levels'!$J6,IF(Inputs!$E$27="Finance Time",Inputs!$C$27*'Allocation Drivers'!D6/'Allocation Drivers'!$D$23/'Activity levels'!$J6,IF(Inputs!$E$27="Meals Provided",Inputs!$C$27*'Allocation Drivers'!E6/'Allocation Drivers'!$E$23/'Activity levels'!$J6,IF(Inputs!$E$27="Clinical Time",Inputs!$C$27*'Allocation Drivers'!F6/'Allocation Drivers'!$F$23/'Activity levels'!$J6,0))))),0))</f>
        <v>#DIV/0!</v>
      </c>
      <c r="E12" s="24">
        <f>IF(Inputs!$B$27="Direct",IF(Inputs!$D$27="Generalist / Non-specialist Community Visits (Adult)",Inputs!$C$27/'Activity levels'!$J7,0),IF(Inputs!$B$27="Indirect",IF(Inputs!$E$27="Headcount",Inputs!$C$27*'Allocation Drivers'!B7/'Allocation Drivers'!$B$23/'Activity levels'!$J7,IF(Inputs!$E$27="Floor Space",Inputs!$C$27*'Allocation Drivers'!C7/'Allocation Drivers'!$C$23/'Activity levels'!$J7,IF(Inputs!$E$27="Finance Time",Inputs!$C$27*'Allocation Drivers'!D7/'Allocation Drivers'!$D$23/'Activity levels'!$J7,IF(Inputs!$E$27="Meals Provided",Inputs!$C$27*'Allocation Drivers'!E7/'Allocation Drivers'!$E$23/'Activity levels'!$J7,IF(Inputs!$E$27="Clinical Time",Inputs!$C$27*'Allocation Drivers'!F7/'Allocation Drivers'!$F$23/'Activity levels'!$J7,0))))),0))</f>
        <v>0</v>
      </c>
      <c r="F12" s="24">
        <f>IF(Inputs!$B$27="Direct",IF(Inputs!$D$27="Domicilliary Care",Inputs!$C$27/'Activity levels'!$J16,0),IF(Inputs!$B$27="Indirect",IF(Inputs!$E$27="Headcount",Inputs!$C$27*'Allocation Drivers'!B15/'Allocation Drivers'!$B$23/'Activity levels'!$J16,IF(Inputs!$E$27="Floor Space",Inputs!$C$27*'Allocation Drivers'!C15/'Allocation Drivers'!$C$23/'Activity levels'!$J16,IF(Inputs!$E$27="Finance Time",Inputs!$C$27*'Allocation Drivers'!D15/'Allocation Drivers'!$D$23/'Activity levels'!$J16,IF(Inputs!$E$27="Meals Provided",Inputs!$C$27*'Allocation Drivers'!E15/'Allocation Drivers'!$E$23/'Activity levels'!$J16,IF(Inputs!$E$27="Clinical Time",Inputs!$C$27*'Allocation Drivers'!F15/'Allocation Drivers'!$F$23/'Activity levels'!$J16,0))))),0))</f>
        <v>0</v>
      </c>
      <c r="G12" s="24">
        <f>IF(Inputs!$B$27="Direct",IF(Inputs!$D$27="Lymphoedema",Inputs!$C$27/'Activity levels'!$J8,0),IF(Inputs!$B$27="Indirect",IF(Inputs!$E$27="Headcount",Inputs!$C$27*'Allocation Drivers'!B8/'Allocation Drivers'!$B$23/'Activity levels'!$J8,IF(Inputs!$E$27="Floor Space",Inputs!$C$27*'Allocation Drivers'!C8/'Allocation Drivers'!$C$23/'Activity levels'!$J8,IF(Inputs!$E$27="Finance Time",Inputs!$C$27*'Allocation Drivers'!D8/'Allocation Drivers'!$D$23/'Activity levels'!$J8,IF(Inputs!$E$27="Meals Provided",Inputs!$C$27*'Allocation Drivers'!E8/'Allocation Drivers'!$E$23/'Activity levels'!$J8,IF(Inputs!$E$27="Clinical Time",Inputs!$C$27*'Allocation Drivers'!F8/'Allocation Drivers'!$F$23/'Activity levels'!$J8,0))))),0))</f>
        <v>0</v>
      </c>
      <c r="H12" s="24">
        <f>IF(Inputs!$B$27="Direct",IF(Inputs!$D$27="Education",Inputs!$C$27/'Activity levels'!$J9,0),IF(Inputs!$B$27="Indirect",IF(Inputs!$E$27="Headcount",Inputs!$C$27*'Allocation Drivers'!B9/'Allocation Drivers'!$B$23/'Activity levels'!$J9,IF(Inputs!$E$27="Floor Space",Inputs!$C$27*'Allocation Drivers'!C9/'Allocation Drivers'!$C$23/'Activity levels'!$J9,IF(Inputs!$E$27="Finance Time",Inputs!$C$27*'Allocation Drivers'!D9/'Allocation Drivers'!$D$23/'Activity levels'!$J9,IF(Inputs!$E$27="Meals Provided",Inputs!$C$27*'Allocation Drivers'!E9/'Allocation Drivers'!$E$23/'Activity levels'!$J9,IF(Inputs!$E$27="Clinical Time",Inputs!$C$27*'Allocation Drivers'!F9/'Allocation Drivers'!$F$23/'Activity levels'!$J9,0))))),0))</f>
        <v>0</v>
      </c>
      <c r="I12" s="24">
        <f>IF(Inputs!$B$27="Direct",IF(Inputs!$D$27="Research",Inputs!$C$27/'Activity levels'!$J10,0),IF(Inputs!$B$27="Indirect",IF(Inputs!$E$27="Headcount",Inputs!$C$27*'Allocation Drivers'!B10/'Allocation Drivers'!$B$23/'Activity levels'!$J10,IF(Inputs!$E$27="Floor Space",Inputs!$C$27*'Allocation Drivers'!C10/'Allocation Drivers'!$C$23/'Activity levels'!$J10,IF(Inputs!$E$27="Finance Time",Inputs!$C$27*'Allocation Drivers'!D10/'Allocation Drivers'!$D$23/'Activity levels'!$J10,IF(Inputs!$E$27="Meals Provided",Inputs!$C$27*'Allocation Drivers'!E10/'Allocation Drivers'!$E$23/'Activity levels'!$J10,IF(Inputs!$E$27="Clinical Time",Inputs!$C$27*'Allocation Drivers'!F10/'Allocation Drivers'!$F$23/'Activity levels'!$J10,0))))),0))</f>
        <v>0</v>
      </c>
      <c r="J12" s="24">
        <f>IF(Inputs!$B$27="Direct",IF(Inputs!$D$27="Bereavement / Family Support / Living Well (Adult)",Inputs!$C$27/'Activity levels'!$J11,0),IF(Inputs!$B$27="Indirect",IF(Inputs!$E$27="Headcount",Inputs!$C$27*'Allocation Drivers'!B11/'Allocation Drivers'!$B$23/'Activity levels'!$J11,IF(Inputs!$E$27="Floor Space",Inputs!$C$27*'Allocation Drivers'!C11/'Allocation Drivers'!$C$23/'Activity levels'!$J11,IF(Inputs!$E$27="Finance Time",Inputs!$C$27*'Allocation Drivers'!D11/'Allocation Drivers'!$D$23/'Activity levels'!$J11,IF(Inputs!$E$27="Meals Provided",Inputs!$C$27*'Allocation Drivers'!E11/'Allocation Drivers'!$E$23/'Activity levels'!$J11,IF(Inputs!$E$27="Clinical Time",Inputs!$C$27*'Allocation Drivers'!F11/'Allocation Drivers'!$F$23/'Activity levels'!$J11,0))))),0))</f>
        <v>0</v>
      </c>
      <c r="K12" s="24">
        <f>IF(Inputs!$B$27="Direct",IF(Inputs!$D$27="Inpatient (Children)",Inputs!$C$27/'Activity levels'!$J12,0),IF(Inputs!$B$27="Indirect",IF(Inputs!$E$27="Headcount",Inputs!$C$27*'Allocation Drivers'!B12/'Allocation Drivers'!$B$23/'Activity levels'!$J12,IF(Inputs!$E$27="Floor Space",Inputs!$C$27*'Allocation Drivers'!C12/'Allocation Drivers'!$C$23/'Activity levels'!$J12,IF(Inputs!$E$27="Finance Time",Inputs!$C$27*'Allocation Drivers'!D12/'Allocation Drivers'!$D$23/'Activity levels'!$J12,IF(Inputs!$E$27="Meals Provided",Inputs!$C$27*'Allocation Drivers'!E12/'Allocation Drivers'!$E$23/'Activity levels'!$J12,IF(Inputs!$E$27="Clinical Time",Inputs!$C$27*'Allocation Drivers'!F12/'Allocation Drivers'!$F$23/'Activity levels'!$J12,0))))),0))</f>
        <v>0</v>
      </c>
      <c r="L12" s="24">
        <f>IF(Inputs!$B$27="Direct",IF(Inputs!$D$27="Outpatient  / Hospital Inreach (Children)",Inputs!$C$27/'Activity levels'!$J13,0),IF(Inputs!$B$27="Indirect",IF(Inputs!$E$27="Headcount",Inputs!$C$27*'Allocation Drivers'!B13/'Allocation Drivers'!$B$23/'Activity levels'!$J13,IF(Inputs!$E$27="Floor Space",Inputs!$C$27*'Allocation Drivers'!C13/'Allocation Drivers'!$C$23/'Activity levels'!$J13,IF(Inputs!$E$27="Finance Time",Inputs!$C$27*'Allocation Drivers'!D13/'Allocation Drivers'!$D$23/'Activity levels'!$J13,IF(Inputs!$E$27="Meals Provided",Inputs!$C$27*'Allocation Drivers'!E13/'Allocation Drivers'!$E$23/'Activity levels'!$J13,IF(Inputs!$E$27="Clinical Time",Inputs!$C$27*'Allocation Drivers'!F13/'Allocation Drivers'!$F$23/'Activity levels'!$J13,0))))),0))</f>
        <v>0</v>
      </c>
      <c r="M12" s="24">
        <f>IF(Inputs!$B$27="Direct",IF(Inputs!$D$27="Specialist Care at Home (Hospice at Home / Rapid Response etc) (Children)",Inputs!$C$27/'Activity levels'!$J14,0),IF(Inputs!$B$27="Indirect",IF(Inputs!$E$27="Headcount",Inputs!$C$27*'Allocation Drivers'!B14/'Allocation Drivers'!$B$23/'Activity levels'!$J14,IF(Inputs!$E$27="Floor Space",Inputs!$C$27*'Allocation Drivers'!C14/'Allocation Drivers'!$C$23/'Activity levels'!$J14,IF(Inputs!$E$27="Finance Time",Inputs!$C$27*'Allocation Drivers'!D14/'Allocation Drivers'!$D$23/'Activity levels'!$J14,IF(Inputs!$E$27="Meals Provided",Inputs!$C$27*'Allocation Drivers'!E14/'Allocation Drivers'!$E$23/'Activity levels'!$J14,IF(Inputs!$E$27="Clinical Time",Inputs!$C$27*'Allocation Drivers'!F14/'Allocation Drivers'!$F$23/'Activity levels'!$J14,0))))),0))</f>
        <v>0</v>
      </c>
      <c r="N12" s="24">
        <f>IF(Inputs!$B$27="Direct",IF(Inputs!$D$27="Generalist / Non-specialist Community Visits (Children)",Inputs!$C$27/'Activity levels'!$J15,0),IF(Inputs!$B$27="Indirect",IF(Inputs!$E$27="Headcount",Inputs!$C$27*'Allocation Drivers'!B15/'Allocation Drivers'!$B$23/'Activity levels'!$J15,IF(Inputs!$E$27="Floor Space",Inputs!$C$27*'Allocation Drivers'!C15/'Allocation Drivers'!$C$23/'Activity levels'!$J15,IF(Inputs!$E$27="Finance Time",Inputs!$C$27*'Allocation Drivers'!D15/'Allocation Drivers'!$D$23/'Activity levels'!$J15,IF(Inputs!$E$27="Meals Provided",Inputs!$C$27*'Allocation Drivers'!E15/'Allocation Drivers'!$E$23/'Activity levels'!$J15,IF(Inputs!$E$27="Clinical Time",Inputs!$C$27*'Allocation Drivers'!F15/'Allocation Drivers'!$F$23/'Activity levels'!$J15,0))))),0))</f>
        <v>0</v>
      </c>
      <c r="O12" s="24">
        <f>IF(Inputs!$B$27="Direct",IF(Inputs!$D$27="Do not use",Inputs!$C$27/'Activity levels'!$J17,0),IF(Inputs!$B$27="Indirect",IF(Inputs!$E$27="Headcount",Inputs!$C$27*'Allocation Drivers'!B16/'Allocation Drivers'!$B$23/'Activity levels'!$J17,IF(Inputs!$E$27="Floor Space",Inputs!$C$27*'Allocation Drivers'!C16/'Allocation Drivers'!$C$23/'Activity levels'!$J17,IF(Inputs!$E$27="Finance Time",Inputs!$C$27*'Allocation Drivers'!D16/'Allocation Drivers'!$D$23/'Activity levels'!$J17,IF(Inputs!$E$27="Meals Provided",Inputs!$C$27*'Allocation Drivers'!E16/'Allocation Drivers'!$E$23/'Activity levels'!$J17,IF(Inputs!$E$27="Clinical Time",Inputs!$C$27*'Allocation Drivers'!F16/'Allocation Drivers'!$F$23/'Activity levels'!$J17,0))))),0))</f>
        <v>0</v>
      </c>
      <c r="P12" s="24">
        <f>IF(Inputs!$B$27="Direct",IF(Inputs!$D$27="Do not use",Inputs!$C$27/'Activity levels'!$J18,0),IF(Inputs!$B$27="Indirect",IF(Inputs!$E$27="Headcount",Inputs!$C$27*'Allocation Drivers'!B17/'Allocation Drivers'!$B$23/'Activity levels'!$J18,IF(Inputs!$E$27="Floor Space",Inputs!$C$27*'Allocation Drivers'!C17/'Allocation Drivers'!$C$23/'Activity levels'!$J18,IF(Inputs!$E$27="Finance Time",Inputs!$C$27*'Allocation Drivers'!D17/'Allocation Drivers'!$D$23/'Activity levels'!$J18,IF(Inputs!$E$27="Meals Provided",Inputs!$C$27*'Allocation Drivers'!E17/'Allocation Drivers'!$E$23/'Activity levels'!$J18,IF(Inputs!$E$27="Clinical Time",Inputs!$C$27*'Allocation Drivers'!F17/'Allocation Drivers'!$F$23/'Activity levels'!$J18,0))))),0))</f>
        <v>0</v>
      </c>
      <c r="Q12" s="24">
        <f>IF(Inputs!$B$27="Direct",IF(Inputs!$D$27="Bereavement / Family support / Living well (Children)",Inputs!$C$27/'Activity levels'!$J19,0),IF(Inputs!$B$27="Indirect",IF(Inputs!$E$27="Headcount",Inputs!$C$27*'Allocation Drivers'!B18/'Allocation Drivers'!$B$23/'Activity levels'!$J19,IF(Inputs!$E$27="Floor Space",Inputs!$C$27*'Allocation Drivers'!C18/'Allocation Drivers'!$C$23/'Activity levels'!$J19,IF(Inputs!$E$27="Finance Time",Inputs!$C$27*'Allocation Drivers'!D18/'Allocation Drivers'!$D$23/'Activity levels'!$J19,IF(Inputs!$E$27="Meals Provided",Inputs!$C$27*'Allocation Drivers'!E18/'Allocation Drivers'!$E$23/'Activity levels'!$J19,IF(Inputs!$E$27="Clinical Time",Inputs!$C$27*'Allocation Drivers'!F18/'Allocation Drivers'!$F$23/'Activity levels'!$J19,0))))),0))</f>
        <v>0</v>
      </c>
    </row>
    <row r="13" spans="1:17" x14ac:dyDescent="0.2">
      <c r="A13" t="s">
        <v>77</v>
      </c>
      <c r="B13" s="24">
        <f>IF(Inputs!$B$28="Direct",IF(Inputs!$D$28="Inpatient (Adult)",Inputs!$C$28/'Activity levels'!$J4,0),IF(Inputs!$B$28="Indirect",IF(Inputs!$E$28="Headcount",Inputs!$C$28*'Allocation Drivers'!B4/'Allocation Drivers'!$B$23/'Activity levels'!$J4,IF(Inputs!$E$28="Floor Space",Inputs!$C$28*'Allocation Drivers'!C4/'Allocation Drivers'!$C$23/'Activity levels'!$J4,IF(Inputs!$E$28="Finance Time",Inputs!$C$28*'Allocation Drivers'!D4/'Allocation Drivers'!$D$23/'Activity levels'!$J4,IF(Inputs!$E$28="Meals Provided",Inputs!$C$28*'Allocation Drivers'!E4/'Allocation Drivers'!$E$23/'Activity levels'!$J4,IF(Inputs!$E$28="Clinical Time",Inputs!$C$28*'Allocation Drivers'!F4/'Allocation Drivers'!$F$23/'Activity levels'!$J4,0))))),0))</f>
        <v>0</v>
      </c>
      <c r="C13" s="24">
        <f>IF(Inputs!$B$28="Direct",IF(Inputs!$D$28="Outpatient / Hospital Inreach (Adult)",Inputs!$C$28/'Activity levels'!$J5,0),IF(Inputs!$B$28="Indirect",IF(Inputs!$E$28="Headcount",Inputs!$C$28*'Allocation Drivers'!B5/'Allocation Drivers'!$B$23/'Activity levels'!$J5,IF(Inputs!$E$28="Floor Space",Inputs!$C$28*'Allocation Drivers'!C5/'Allocation Drivers'!$C$23/'Activity levels'!$J5,IF(Inputs!$E$28="Finance Time",Inputs!$C$28*'Allocation Drivers'!D5/'Allocation Drivers'!$D$23/'Activity levels'!$J5,IF(Inputs!$E$28="Meals Provided",Inputs!$C$28*'Allocation Drivers'!E5/'Allocation Drivers'!$E$23/'Activity levels'!$J5,IF(Inputs!$E$28="Clinical Time",Inputs!$C$28*'Allocation Drivers'!F5/'Allocation Drivers'!$F$23/'Activity levels'!$J5,0))))),0))</f>
        <v>0</v>
      </c>
      <c r="D13" s="24" t="e">
        <f>IF(Inputs!$B$28="Direct",IF(Inputs!$D$28="Specialist Care at Home (Hospice at Home / Rapid Response etc) (Adult)",Inputs!$C$28/'Activity levels'!$J6,0),IF(Inputs!$B$28="Indirect",IF(Inputs!$E$28="Headcount",Inputs!$C$28*'Allocation Drivers'!B6/'Allocation Drivers'!$B$23/'Activity levels'!$J6,IF(Inputs!$E$28="Floor Space",Inputs!$C$28*'Allocation Drivers'!C6/'Allocation Drivers'!$C$23/'Activity levels'!$J6,IF(Inputs!$E$28="Finance Time",Inputs!$C$28*'Allocation Drivers'!D6/'Allocation Drivers'!$D$23/'Activity levels'!$J6,IF(Inputs!$E$28="Meals Provided",Inputs!$C$28*'Allocation Drivers'!E6/'Allocation Drivers'!$E$23/'Activity levels'!$J6,IF(Inputs!$E$28="Clinical Time",Inputs!$C$28*'Allocation Drivers'!F6/'Allocation Drivers'!$F$23/'Activity levels'!$J6,0))))),0))</f>
        <v>#DIV/0!</v>
      </c>
      <c r="E13" s="24">
        <f>IF(Inputs!$B$28="Direct",IF(Inputs!$D$28="Generalist / Non-specialist Community Visits (Adult)",Inputs!$C$28/'Activity levels'!$J7,0),IF(Inputs!$B$28="Indirect",IF(Inputs!$E$28="Headcount",Inputs!$C$28*'Allocation Drivers'!B7/'Allocation Drivers'!$B$23/'Activity levels'!$J7,IF(Inputs!$E$28="Floor Space",Inputs!$C$28*'Allocation Drivers'!C7/'Allocation Drivers'!$C$23/'Activity levels'!$J7,IF(Inputs!$E$28="Finance Time",Inputs!$C$28*'Allocation Drivers'!D7/'Allocation Drivers'!$D$23/'Activity levels'!$J7,IF(Inputs!$E$28="Meals Provided",Inputs!$C$28*'Allocation Drivers'!E7/'Allocation Drivers'!$E$23/'Activity levels'!$J7,IF(Inputs!$E$28="Clinical Time",Inputs!$C$28*'Allocation Drivers'!F7/'Allocation Drivers'!$F$23/'Activity levels'!$J7,0))))),0))</f>
        <v>0</v>
      </c>
      <c r="F13" s="24">
        <f>IF(Inputs!$B$28="Direct",IF(Inputs!$D$28="Domicilliary Care",Inputs!$C$28/'Activity levels'!$J16,0),IF(Inputs!$B$28="Indirect",IF(Inputs!$E$28="Headcount",Inputs!$C$28*'Allocation Drivers'!B15/'Allocation Drivers'!$B$23/'Activity levels'!$J16,IF(Inputs!$E$28="Floor Space",Inputs!$C$28*'Allocation Drivers'!C15/'Allocation Drivers'!$C$23/'Activity levels'!$J16,IF(Inputs!$E$28="Finance Time",Inputs!$C$28*'Allocation Drivers'!D15/'Allocation Drivers'!$D$23/'Activity levels'!$J16,IF(Inputs!$E$28="Meals Provided",Inputs!$C$28*'Allocation Drivers'!E15/'Allocation Drivers'!$E$23/'Activity levels'!$J16,IF(Inputs!$E$28="Clinical Time",Inputs!$C$28*'Allocation Drivers'!F15/'Allocation Drivers'!$F$23/'Activity levels'!$J16,0))))),0))</f>
        <v>0</v>
      </c>
      <c r="G13" s="24">
        <f>IF(Inputs!$B$28="Direct",IF(Inputs!$D$28="Lymphoedema",Inputs!$C$28/'Activity levels'!$J8,0),IF(Inputs!$B$28="Indirect",IF(Inputs!$E$28="Headcount",Inputs!$C$28*'Allocation Drivers'!B8/'Allocation Drivers'!$B$23/'Activity levels'!$J8,IF(Inputs!$E$28="Floor Space",Inputs!$C$28*'Allocation Drivers'!C8/'Allocation Drivers'!$C$23/'Activity levels'!$J8,IF(Inputs!$E$28="Finance Time",Inputs!$C$28*'Allocation Drivers'!D8/'Allocation Drivers'!$D$23/'Activity levels'!$J8,IF(Inputs!$E$28="Meals Provided",Inputs!$C$28*'Allocation Drivers'!E8/'Allocation Drivers'!$E$23/'Activity levels'!$J8,IF(Inputs!$E$28="Clinical Time",Inputs!$C$28*'Allocation Drivers'!F8/'Allocation Drivers'!$F$23/'Activity levels'!$J8,0))))),0))</f>
        <v>0</v>
      </c>
      <c r="H13" s="24">
        <f>IF(Inputs!$B$28="Direct",IF(Inputs!$D$28="Education",Inputs!$C$28/'Activity levels'!$J9,0),IF(Inputs!$B$28="Indirect",IF(Inputs!$E$28="Headcount",Inputs!$C$28*'Allocation Drivers'!B9/'Allocation Drivers'!$B$23/'Activity levels'!$J9,IF(Inputs!$E$28="Floor Space",Inputs!$C$28*'Allocation Drivers'!C9/'Allocation Drivers'!$C$23/'Activity levels'!$J9,IF(Inputs!$E$28="Finance Time",Inputs!$C$28*'Allocation Drivers'!D9/'Allocation Drivers'!$D$23/'Activity levels'!$J9,IF(Inputs!$E$28="Meals Provided",Inputs!$C$28*'Allocation Drivers'!E9/'Allocation Drivers'!$E$23/'Activity levels'!$J9,IF(Inputs!$E$28="Clinical Time",Inputs!$C$28*'Allocation Drivers'!F9/'Allocation Drivers'!$F$23/'Activity levels'!$J9,0))))),0))</f>
        <v>0</v>
      </c>
      <c r="I13" s="24">
        <f>IF(Inputs!$B$28="Direct",IF(Inputs!$D$28="Research",Inputs!$C$28/'Activity levels'!$J10,0),IF(Inputs!$B$28="Indirect",IF(Inputs!$E$28="Headcount",Inputs!$C$28*'Allocation Drivers'!B10/'Allocation Drivers'!$B$23/'Activity levels'!$J10,IF(Inputs!$E$28="Floor Space",Inputs!$C$28*'Allocation Drivers'!C10/'Allocation Drivers'!$C$23/'Activity levels'!$J10,IF(Inputs!$E$28="Finance Time",Inputs!$C$28*'Allocation Drivers'!D10/'Allocation Drivers'!$D$23/'Activity levels'!$J10,IF(Inputs!$E$28="Meals Provided",Inputs!$C$28*'Allocation Drivers'!E10/'Allocation Drivers'!$E$23/'Activity levels'!$J10,IF(Inputs!$E$28="Clinical Time",Inputs!$C$28*'Allocation Drivers'!F10/'Allocation Drivers'!$F$23/'Activity levels'!$J10,0))))),0))</f>
        <v>0</v>
      </c>
      <c r="J13" s="24">
        <f>IF(Inputs!$B$28="Direct",IF(Inputs!$D$28="Bereavement / Family Support / Living Well (Adult)",Inputs!$C$28/'Activity levels'!$J11,0),IF(Inputs!$B$28="Indirect",IF(Inputs!$E$28="Headcount",Inputs!$C$28*'Allocation Drivers'!B11/'Allocation Drivers'!$B$23/'Activity levels'!$J11,IF(Inputs!$E$28="Floor Space",Inputs!$C$28*'Allocation Drivers'!C11/'Allocation Drivers'!$C$23/'Activity levels'!$J11,IF(Inputs!$E$28="Finance Time",Inputs!$C$28*'Allocation Drivers'!D11/'Allocation Drivers'!$D$23/'Activity levels'!$J11,IF(Inputs!$E$28="Meals Provided",Inputs!$C$28*'Allocation Drivers'!E11/'Allocation Drivers'!$E$23/'Activity levels'!$J11,IF(Inputs!$E$28="Clinical Time",Inputs!$C$28*'Allocation Drivers'!F11/'Allocation Drivers'!$F$23/'Activity levels'!$J11,0))))),0))</f>
        <v>0</v>
      </c>
      <c r="K13" s="24">
        <f>IF(Inputs!$B$28="Direct",IF(Inputs!$D$28="Inpatient (Children)",Inputs!$C$28/'Activity levels'!$J12,0),IF(Inputs!$B$28="Indirect",IF(Inputs!$E$28="Headcount",Inputs!$C$28*'Allocation Drivers'!B12/'Allocation Drivers'!$B$23/'Activity levels'!$J12,IF(Inputs!$E$28="Floor Space",Inputs!$C$28*'Allocation Drivers'!C12/'Allocation Drivers'!$C$23/'Activity levels'!$J12,IF(Inputs!$E$28="Finance Time",Inputs!$C$28*'Allocation Drivers'!D12/'Allocation Drivers'!$D$23/'Activity levels'!$J12,IF(Inputs!$E$28="Meals Provided",Inputs!$C$28*'Allocation Drivers'!E12/'Allocation Drivers'!$E$23/'Activity levels'!$J12,IF(Inputs!$E$28="Clinical Time",Inputs!$C$28*'Allocation Drivers'!F12/'Allocation Drivers'!$F$23/'Activity levels'!$J12,0))))),0))</f>
        <v>0</v>
      </c>
      <c r="L13" s="24">
        <f>IF(Inputs!$B$28="Direct",IF(Inputs!$D$28="Outpatient  / Hospital Inreach (Children)",Inputs!$C$28/'Activity levels'!$J13,0),IF(Inputs!$B$28="Indirect",IF(Inputs!$E$28="Headcount",Inputs!$C$28*'Allocation Drivers'!B13/'Allocation Drivers'!$B$23/'Activity levels'!$J13,IF(Inputs!$E$28="Floor Space",Inputs!$C$28*'Allocation Drivers'!C13/'Allocation Drivers'!$C$23/'Activity levels'!$J13,IF(Inputs!$E$28="Finance Time",Inputs!$C$28*'Allocation Drivers'!D13/'Allocation Drivers'!$D$23/'Activity levels'!$J13,IF(Inputs!$E$28="Meals Provided",Inputs!$C$28*'Allocation Drivers'!E13/'Allocation Drivers'!$E$23/'Activity levels'!$J13,IF(Inputs!$E$28="Clinical Time",Inputs!$C$28*'Allocation Drivers'!F13/'Allocation Drivers'!$F$23/'Activity levels'!$J13,0))))),0))</f>
        <v>0</v>
      </c>
      <c r="M13" s="24">
        <f>IF(Inputs!$B$28="Direct",IF(Inputs!$D$28="Specialist Care at Home (Hospice at Home / Rapid Response etc) (Children)",Inputs!$C$28/'Activity levels'!$J14,0),IF(Inputs!$B$28="Indirect",IF(Inputs!$E$28="Headcount",Inputs!$C$28*'Allocation Drivers'!B14/'Allocation Drivers'!$B$23/'Activity levels'!$J14,IF(Inputs!$E$28="Floor Space",Inputs!$C$28*'Allocation Drivers'!C14/'Allocation Drivers'!$C$23/'Activity levels'!$J14,IF(Inputs!$E$28="Finance Time",Inputs!$C$28*'Allocation Drivers'!D14/'Allocation Drivers'!$D$23/'Activity levels'!$J14,IF(Inputs!$E$28="Meals Provided",Inputs!$C$28*'Allocation Drivers'!E14/'Allocation Drivers'!$E$23/'Activity levels'!$J14,IF(Inputs!$E$28="Clinical Time",Inputs!$C$28*'Allocation Drivers'!F14/'Allocation Drivers'!$F$23/'Activity levels'!$J14,0))))),0))</f>
        <v>0</v>
      </c>
      <c r="N13" s="24">
        <f>IF(Inputs!$B$28="Direct",IF(Inputs!$D$28="Generalist / Non-specialist Community Visits (Children)",Inputs!$C$28/'Activity levels'!$J15,0),IF(Inputs!$B$28="Indirect",IF(Inputs!$E$28="Headcount",Inputs!$C$28*'Allocation Drivers'!B15/'Allocation Drivers'!$B$23/'Activity levels'!$J15,IF(Inputs!$E$28="Floor Space",Inputs!$C$28*'Allocation Drivers'!C15/'Allocation Drivers'!$C$23/'Activity levels'!$J15,IF(Inputs!$E$28="Finance Time",Inputs!$C$28*'Allocation Drivers'!D15/'Allocation Drivers'!$D$23/'Activity levels'!$J15,IF(Inputs!$E$28="Meals Provided",Inputs!$C$28*'Allocation Drivers'!E15/'Allocation Drivers'!$E$23/'Activity levels'!$J15,IF(Inputs!$E$28="Clinical Time",Inputs!$C$28*'Allocation Drivers'!F15/'Allocation Drivers'!$F$23/'Activity levels'!$J15,0))))),0))</f>
        <v>0</v>
      </c>
      <c r="O13" s="24">
        <f>IF(Inputs!$B$28="Direct",IF(Inputs!$D$28="Do not use",Inputs!$C$28/'Activity levels'!$J17,0),IF(Inputs!$B$28="Indirect",IF(Inputs!$E$28="Headcount",Inputs!$C$28*'Allocation Drivers'!B16/'Allocation Drivers'!$B$23/'Activity levels'!$J17,IF(Inputs!$E$28="Floor Space",Inputs!$C$28*'Allocation Drivers'!C16/'Allocation Drivers'!$C$23/'Activity levels'!$J17,IF(Inputs!$E$28="Finance Time",Inputs!$C$28*'Allocation Drivers'!D16/'Allocation Drivers'!$D$23/'Activity levels'!$J17,IF(Inputs!$E$28="Meals Provided",Inputs!$C$28*'Allocation Drivers'!E16/'Allocation Drivers'!$E$23/'Activity levels'!$J17,IF(Inputs!$E$28="Clinical Time",Inputs!$C$28*'Allocation Drivers'!F16/'Allocation Drivers'!$F$23/'Activity levels'!$J17,0))))),0))</f>
        <v>0</v>
      </c>
      <c r="P13" s="24">
        <f>IF(Inputs!$B$28="Direct",IF(Inputs!$D$28="Do not use",Inputs!$C$28/'Activity levels'!$J18,0),IF(Inputs!$B$28="Indirect",IF(Inputs!$E$28="Headcount",Inputs!$C$28*'Allocation Drivers'!B17/'Allocation Drivers'!$B$23/'Activity levels'!$J18,IF(Inputs!$E$28="Floor Space",Inputs!$C$28*'Allocation Drivers'!C17/'Allocation Drivers'!$C$23/'Activity levels'!$J18,IF(Inputs!$E$28="Finance Time",Inputs!$C$28*'Allocation Drivers'!D17/'Allocation Drivers'!$D$23/'Activity levels'!$J18,IF(Inputs!$E$28="Meals Provided",Inputs!$C$28*'Allocation Drivers'!E17/'Allocation Drivers'!$E$23/'Activity levels'!$J18,IF(Inputs!$E$28="Clinical Time",Inputs!$C$28*'Allocation Drivers'!F17/'Allocation Drivers'!$F$23/'Activity levels'!$J18,0))))),0))</f>
        <v>0</v>
      </c>
      <c r="Q13" s="24">
        <f>IF(Inputs!$B$28="Direct",IF(Inputs!$D$28="Bereavement / Family support / Living well (Children)",Inputs!$C$28/'Activity levels'!$J19,0),IF(Inputs!$B$28="Indirect",IF(Inputs!$E$28="Headcount",Inputs!$C$28*'Allocation Drivers'!B18/'Allocation Drivers'!$B$23/'Activity levels'!$J19,IF(Inputs!$E$28="Floor Space",Inputs!$C$28*'Allocation Drivers'!C18/'Allocation Drivers'!$C$23/'Activity levels'!$J19,IF(Inputs!$E$28="Finance Time",Inputs!$C$28*'Allocation Drivers'!D18/'Allocation Drivers'!$D$23/'Activity levels'!$J19,IF(Inputs!$E$28="Meals Provided",Inputs!$C$28*'Allocation Drivers'!E18/'Allocation Drivers'!$E$23/'Activity levels'!$J19,IF(Inputs!$E$28="Clinical Time",Inputs!$C$28*'Allocation Drivers'!F18/'Allocation Drivers'!$F$23/'Activity levels'!$J19,0))))),0))</f>
        <v>0</v>
      </c>
    </row>
    <row r="14" spans="1:17" x14ac:dyDescent="0.2">
      <c r="A14" t="s">
        <v>86</v>
      </c>
      <c r="B14" s="24">
        <f>IF(Inputs!$B$29="Direct",IF(Inputs!$D$29="Inpatient (Adult)",Inputs!$C$29/'Activity levels'!$J4,0),IF(Inputs!$B$29="Indirect",IF(Inputs!$E$29="Headcount",Inputs!$C$29*'Allocation Drivers'!B4/'Allocation Drivers'!$B$23/'Activity levels'!$J4,IF(Inputs!$E$29="Floor Space",Inputs!$C$29*'Allocation Drivers'!C4/'Allocation Drivers'!$C$23/'Activity levels'!$J4,IF(Inputs!$E$29="Finance Time",Inputs!$C$29*'Allocation Drivers'!D4/'Allocation Drivers'!$D$23/'Activity levels'!$J4,IF(Inputs!$E$29="Meals Provided",Inputs!$C$29*'Allocation Drivers'!E4/'Allocation Drivers'!$E$23/'Activity levels'!$J4,IF(Inputs!$E$29="Clinical Time",Inputs!$C$29*'Allocation Drivers'!F4/'Allocation Drivers'!$F$23/'Activity levels'!$J4,0))))),0))</f>
        <v>0</v>
      </c>
      <c r="C14" s="24">
        <f>IF(Inputs!$B$29="Direct",IF(Inputs!$D$29="Outpatient / Hospital Inreach (Adult)",Inputs!$C$29/'Activity levels'!$J5,0),IF(Inputs!$B$29="Indirect",IF(Inputs!$E$29="Headcount",Inputs!$C$29*'Allocation Drivers'!B5/'Allocation Drivers'!$B$23/'Activity levels'!$J5,IF(Inputs!$E$29="Floor Space",Inputs!$C$29*'Allocation Drivers'!C5/'Allocation Drivers'!$C$23/'Activity levels'!$J5,IF(Inputs!$E$29="Finance Time",Inputs!$C$29*'Allocation Drivers'!D5/'Allocation Drivers'!$D$23/'Activity levels'!$J5,IF(Inputs!$E$29="Meals Provided",Inputs!$C$29*'Allocation Drivers'!E5/'Allocation Drivers'!$E$23/'Activity levels'!$J5,IF(Inputs!$E$29="Clinical Time",Inputs!$C$29*'Allocation Drivers'!F5/'Allocation Drivers'!$F$23/'Activity levels'!$J5,0))))),0))</f>
        <v>0</v>
      </c>
      <c r="D14" s="24" t="e">
        <f>IF(Inputs!$B$29="Direct",IF(Inputs!$D$29="Specialist Care at Home (Hospice at Home / Rapid Response etc) (Adult)",Inputs!$C$29/'Activity levels'!$J6,0),IF(Inputs!$B$29="Indirect",IF(Inputs!$E$29="Headcount",Inputs!$C$29*'Allocation Drivers'!B6/'Allocation Drivers'!$B$23/'Activity levels'!$J6,IF(Inputs!$E$29="Floor Space",Inputs!$C$29*'Allocation Drivers'!C6/'Allocation Drivers'!$C$23/'Activity levels'!$J6,IF(Inputs!$E$29="Finance Time",Inputs!$C$29*'Allocation Drivers'!D6/'Allocation Drivers'!$D$23/'Activity levels'!$J6,IF(Inputs!$E$29="Meals Provided",Inputs!$C$29*'Allocation Drivers'!E6/'Allocation Drivers'!$E$23/'Activity levels'!$J6,IF(Inputs!$E$29="Clinical Time",Inputs!$C$29*'Allocation Drivers'!F6/'Allocation Drivers'!$F$23/'Activity levels'!$J6,0))))),0))</f>
        <v>#DIV/0!</v>
      </c>
      <c r="E14" s="24">
        <f>IF(Inputs!$B$29="Direct",IF(Inputs!$D$29="Generalist / Non-specialist Community Visits (Adult)",Inputs!$C$29/'Activity levels'!$J7,0),IF(Inputs!$B$29="Indirect",IF(Inputs!$E$29="Headcount",Inputs!$C$29*'Allocation Drivers'!B7/'Allocation Drivers'!$B$23/'Activity levels'!$J7,IF(Inputs!$E$29="Floor Space",Inputs!$C$29*'Allocation Drivers'!C7/'Allocation Drivers'!$C$23/'Activity levels'!$J7,IF(Inputs!$E$29="Finance Time",Inputs!$C$29*'Allocation Drivers'!D7/'Allocation Drivers'!$D$23/'Activity levels'!$J7,IF(Inputs!$E$29="Meals Provided",Inputs!$C$29*'Allocation Drivers'!E7/'Allocation Drivers'!$E$23/'Activity levels'!$J7,IF(Inputs!$E$29="Clinical Time",Inputs!$C$29*'Allocation Drivers'!F7/'Allocation Drivers'!$F$23/'Activity levels'!$J7,0))))),0))</f>
        <v>0</v>
      </c>
      <c r="F14" s="24">
        <f>IF(Inputs!$B$29="Direct",IF(Inputs!$D$29="Domicilliary Care",Inputs!$C$29/'Activity levels'!$J16,0),IF(Inputs!$B$29="Indirect",IF(Inputs!$E$29="Headcount",Inputs!$C$29*'Allocation Drivers'!B15/'Allocation Drivers'!$B$23/'Activity levels'!$J16,IF(Inputs!$E$29="Floor Space",Inputs!$C$29*'Allocation Drivers'!C15/'Allocation Drivers'!$C$23/'Activity levels'!$J16,IF(Inputs!$E$29="Finance Time",Inputs!$C$29*'Allocation Drivers'!D15/'Allocation Drivers'!$D$23/'Activity levels'!$J16,IF(Inputs!$E$29="Meals Provided",Inputs!$C$29*'Allocation Drivers'!E15/'Allocation Drivers'!$E$23/'Activity levels'!$J16,IF(Inputs!$E$29="Clinical Time",Inputs!$C$29*'Allocation Drivers'!F15/'Allocation Drivers'!$F$23/'Activity levels'!$J16,0))))),0))</f>
        <v>0</v>
      </c>
      <c r="G14" s="24">
        <f>IF(Inputs!$B$29="Direct",IF(Inputs!$D$29="Lymphoedema",Inputs!$C$29/'Activity levels'!$J8,0),IF(Inputs!$B$29="Indirect",IF(Inputs!$E$29="Headcount",Inputs!$C$29*'Allocation Drivers'!B8/'Allocation Drivers'!$B$23/'Activity levels'!$J8,IF(Inputs!$E$29="Floor Space",Inputs!$C$29*'Allocation Drivers'!C8/'Allocation Drivers'!$C$23/'Activity levels'!$J8,IF(Inputs!$E$29="Finance Time",Inputs!$C$29*'Allocation Drivers'!D8/'Allocation Drivers'!$D$23/'Activity levels'!$J8,IF(Inputs!$E$29="Meals Provided",Inputs!$C$29*'Allocation Drivers'!E8/'Allocation Drivers'!$E$23/'Activity levels'!$J8,IF(Inputs!$E$29="Clinical Time",Inputs!$C$29*'Allocation Drivers'!F8/'Allocation Drivers'!$F$23/'Activity levels'!$J8,0))))),0))</f>
        <v>0</v>
      </c>
      <c r="H14" s="24">
        <f>IF(Inputs!$B$29="Direct",IF(Inputs!$D$29="Education",Inputs!$C$29/'Activity levels'!$J9,0),IF(Inputs!$B$29="Indirect",IF(Inputs!$E$29="Headcount",Inputs!$C$29*'Allocation Drivers'!B9/'Allocation Drivers'!$B$23/'Activity levels'!$J9,IF(Inputs!$E$29="Floor Space",Inputs!$C$29*'Allocation Drivers'!C9/'Allocation Drivers'!$C$23/'Activity levels'!$J9,IF(Inputs!$E$29="Finance Time",Inputs!$C$29*'Allocation Drivers'!D9/'Allocation Drivers'!$D$23/'Activity levels'!$J9,IF(Inputs!$E$29="Meals Provided",Inputs!$C$29*'Allocation Drivers'!E9/'Allocation Drivers'!$E$23/'Activity levels'!$J9,IF(Inputs!$E$29="Clinical Time",Inputs!$C$29*'Allocation Drivers'!F9/'Allocation Drivers'!$F$23/'Activity levels'!$J9,0))))),0))</f>
        <v>0</v>
      </c>
      <c r="I14" s="24">
        <f>IF(Inputs!$B$29="Direct",IF(Inputs!$D$29="Research",Inputs!$C$29/'Activity levels'!$J10,0),IF(Inputs!$B$29="Indirect",IF(Inputs!$E$29="Headcount",Inputs!$C$29*'Allocation Drivers'!B10/'Allocation Drivers'!$B$23/'Activity levels'!$J10,IF(Inputs!$E$29="Floor Space",Inputs!$C$29*'Allocation Drivers'!C10/'Allocation Drivers'!$C$23/'Activity levels'!$J10,IF(Inputs!$E$29="Finance Time",Inputs!$C$29*'Allocation Drivers'!D10/'Allocation Drivers'!$D$23/'Activity levels'!$J10,IF(Inputs!$E$29="Meals Provided",Inputs!$C$29*'Allocation Drivers'!E10/'Allocation Drivers'!$E$23/'Activity levels'!$J10,IF(Inputs!$E$29="Clinical Time",Inputs!$C$29*'Allocation Drivers'!F10/'Allocation Drivers'!$F$23/'Activity levels'!$J10,0))))),0))</f>
        <v>0</v>
      </c>
      <c r="J14" s="24">
        <f>IF(Inputs!$B$29="Direct",IF(Inputs!$D$29="Bereavement / Family Support / Living Well (Adult)",Inputs!$C$29/'Activity levels'!$J11,0),IF(Inputs!$B$29="Indirect",IF(Inputs!$E$29="Headcount",Inputs!$C$29*'Allocation Drivers'!B11/'Allocation Drivers'!$B$23/'Activity levels'!$J11,IF(Inputs!$E$29="Floor Space",Inputs!$C$29*'Allocation Drivers'!C11/'Allocation Drivers'!$C$23/'Activity levels'!$J11,IF(Inputs!$E$29="Finance Time",Inputs!$C$29*'Allocation Drivers'!D11/'Allocation Drivers'!$D$23/'Activity levels'!$J11,IF(Inputs!$E$29="Meals Provided",Inputs!$C$29*'Allocation Drivers'!E11/'Allocation Drivers'!$E$23/'Activity levels'!$J11,IF(Inputs!$E$29="Clinical Time",Inputs!$C$29*'Allocation Drivers'!F11/'Allocation Drivers'!$F$23/'Activity levels'!$J11,0))))),0))</f>
        <v>0</v>
      </c>
      <c r="K14" s="24">
        <f>IF(Inputs!$B$29="Direct",IF(Inputs!$D$29="Inpatient (Children)",Inputs!$C$29/'Activity levels'!$J12,0),IF(Inputs!$B$29="Indirect",IF(Inputs!$E$29="Headcount",Inputs!$C$29*'Allocation Drivers'!B12/'Allocation Drivers'!$B$23/'Activity levels'!$J12,IF(Inputs!$E$29="Floor Space",Inputs!$C$29*'Allocation Drivers'!C12/'Allocation Drivers'!$C$23/'Activity levels'!$J12,IF(Inputs!$E$29="Finance Time",Inputs!$C$29*'Allocation Drivers'!D12/'Allocation Drivers'!$D$23/'Activity levels'!$J12,IF(Inputs!$E$29="Meals Provided",Inputs!$C$29*'Allocation Drivers'!E12/'Allocation Drivers'!$E$23/'Activity levels'!$J12,IF(Inputs!$E$29="Clinical Time",Inputs!$C$29*'Allocation Drivers'!F12/'Allocation Drivers'!$F$23/'Activity levels'!$J12,0))))),0))</f>
        <v>0</v>
      </c>
      <c r="L14" s="24">
        <f>IF(Inputs!$B$29="Direct",IF(Inputs!$D$29="Outpatient  / Hospital Inreach (Children)",Inputs!$C$29/'Activity levels'!$J13,0),IF(Inputs!$B$29="Indirect",IF(Inputs!$E$29="Headcount",Inputs!$C$29*'Allocation Drivers'!B13/'Allocation Drivers'!$B$23/'Activity levels'!$J13,IF(Inputs!$E$29="Floor Space",Inputs!$C$29*'Allocation Drivers'!C13/'Allocation Drivers'!$C$23/'Activity levels'!$J13,IF(Inputs!$E$29="Finance Time",Inputs!$C$29*'Allocation Drivers'!D13/'Allocation Drivers'!$D$23/'Activity levels'!$J13,IF(Inputs!$E$29="Meals Provided",Inputs!$C$29*'Allocation Drivers'!E13/'Allocation Drivers'!$E$23/'Activity levels'!$J13,IF(Inputs!$E$29="Clinical Time",Inputs!$C$29*'Allocation Drivers'!F13/'Allocation Drivers'!$F$23/'Activity levels'!$J13,0))))),0))</f>
        <v>0</v>
      </c>
      <c r="M14" s="24">
        <f>IF(Inputs!$B$29="Direct",IF(Inputs!$D$29="Specialist Care at Home (Hospice at Home / Rapid Response etc) (Children)",Inputs!$C$29/'Activity levels'!$J14,0),IF(Inputs!$B$29="Indirect",IF(Inputs!$E$29="Headcount",Inputs!$C$29*'Allocation Drivers'!B14/'Allocation Drivers'!$B$23/'Activity levels'!$J14,IF(Inputs!$E$29="Floor Space",Inputs!$C$29*'Allocation Drivers'!C14/'Allocation Drivers'!$C$23/'Activity levels'!$J14,IF(Inputs!$E$29="Finance Time",Inputs!$C$29*'Allocation Drivers'!D14/'Allocation Drivers'!$D$23/'Activity levels'!$J14,IF(Inputs!$E$29="Meals Provided",Inputs!$C$29*'Allocation Drivers'!E14/'Allocation Drivers'!$E$23/'Activity levels'!$J14,IF(Inputs!$E$29="Clinical Time",Inputs!$C$29*'Allocation Drivers'!F14/'Allocation Drivers'!$F$23/'Activity levels'!$J14,0))))),0))</f>
        <v>0</v>
      </c>
      <c r="N14" s="24">
        <f>IF(Inputs!$B$29="Direct",IF(Inputs!$D$29="Generalist / Non-specialist Community Visits (Children)",Inputs!$C$29/'Activity levels'!$J15,0),IF(Inputs!$B$29="Indirect",IF(Inputs!$E$29="Headcount",Inputs!$C$29*'Allocation Drivers'!B15/'Allocation Drivers'!$B$23/'Activity levels'!$J15,IF(Inputs!$E$29="Floor Space",Inputs!$C$29*'Allocation Drivers'!C15/'Allocation Drivers'!$C$23/'Activity levels'!$J15,IF(Inputs!$E$29="Finance Time",Inputs!$C$29*'Allocation Drivers'!D15/'Allocation Drivers'!$D$23/'Activity levels'!$J15,IF(Inputs!$E$29="Meals Provided",Inputs!$C$29*'Allocation Drivers'!E15/'Allocation Drivers'!$E$23/'Activity levels'!$J15,IF(Inputs!$E$29="Clinical Time",Inputs!$C$29*'Allocation Drivers'!F15/'Allocation Drivers'!$F$23/'Activity levels'!$J15,0))))),0))</f>
        <v>0</v>
      </c>
      <c r="O14" s="24">
        <f>IF(Inputs!$B$29="Direct",IF(Inputs!$D$29="Do not use",Inputs!$C$29/'Activity levels'!$J17,0),IF(Inputs!$B$29="Indirect",IF(Inputs!$E$29="Headcount",Inputs!$C$29*'Allocation Drivers'!B16/'Allocation Drivers'!$B$23/'Activity levels'!$J17,IF(Inputs!$E$29="Floor Space",Inputs!$C$29*'Allocation Drivers'!C16/'Allocation Drivers'!$C$23/'Activity levels'!$J17,IF(Inputs!$E$29="Finance Time",Inputs!$C$29*'Allocation Drivers'!D16/'Allocation Drivers'!$D$23/'Activity levels'!$J17,IF(Inputs!$E$29="Meals Provided",Inputs!$C$29*'Allocation Drivers'!E16/'Allocation Drivers'!$E$23/'Activity levels'!$J17,IF(Inputs!$E$29="Clinical Time",Inputs!$C$29*'Allocation Drivers'!F16/'Allocation Drivers'!$F$23/'Activity levels'!$J17,0))))),0))</f>
        <v>0</v>
      </c>
      <c r="P14" s="24">
        <f>IF(Inputs!$B$29="Direct",IF(Inputs!$D$29="Do not use",Inputs!$C$29/'Activity levels'!$J18,0),IF(Inputs!$B$29="Indirect",IF(Inputs!$E$29="Headcount",Inputs!$C$29*'Allocation Drivers'!B17/'Allocation Drivers'!$B$23/'Activity levels'!$J18,IF(Inputs!$E$29="Floor Space",Inputs!$C$29*'Allocation Drivers'!C17/'Allocation Drivers'!$C$23/'Activity levels'!$J18,IF(Inputs!$E$29="Finance Time",Inputs!$C$29*'Allocation Drivers'!D17/'Allocation Drivers'!$D$23/'Activity levels'!$J18,IF(Inputs!$E$29="Meals Provided",Inputs!$C$29*'Allocation Drivers'!E17/'Allocation Drivers'!$E$23/'Activity levels'!$J18,IF(Inputs!$E$29="Clinical Time",Inputs!$C$29*'Allocation Drivers'!F17/'Allocation Drivers'!$F$23/'Activity levels'!$J18,0))))),0))</f>
        <v>0</v>
      </c>
      <c r="Q14" s="24">
        <f>IF(Inputs!$B$29="Direct",IF(Inputs!$D$29="Bereavement / Family support / Living well (Children)",Inputs!$C$29/'Activity levels'!$J19,0),IF(Inputs!$B$29="Indirect",IF(Inputs!$E$29="Headcount",Inputs!$C$29*'Allocation Drivers'!B18/'Allocation Drivers'!$B$23/'Activity levels'!$J19,IF(Inputs!$E$29="Floor Space",Inputs!$C$29*'Allocation Drivers'!C18/'Allocation Drivers'!$C$23/'Activity levels'!$J19,IF(Inputs!$E$29="Finance Time",Inputs!$C$29*'Allocation Drivers'!D18/'Allocation Drivers'!$D$23/'Activity levels'!$J19,IF(Inputs!$E$29="Meals Provided",Inputs!$C$29*'Allocation Drivers'!E18/'Allocation Drivers'!$E$23/'Activity levels'!$J19,IF(Inputs!$E$29="Clinical Time",Inputs!$C$29*'Allocation Drivers'!F18/'Allocation Drivers'!$F$23/'Activity levels'!$J19,0))))),0))</f>
        <v>0</v>
      </c>
    </row>
    <row r="15" spans="1:17" x14ac:dyDescent="0.2">
      <c r="A15" t="s">
        <v>87</v>
      </c>
      <c r="B15" s="24">
        <f>IF(Inputs!$B$30="Direct",IF(Inputs!$D$30="Inpatient (Adult)",Inputs!$C$30/'Activity levels'!$J4,0),IF(Inputs!$B$30="Indirect",IF(Inputs!$E$30="Headcount",Inputs!$C$30*'Allocation Drivers'!B4/'Allocation Drivers'!$B$23/'Activity levels'!$J4,IF(Inputs!$E$30="Floor Space",Inputs!$C$30*'Allocation Drivers'!C4/'Allocation Drivers'!$C$23/'Activity levels'!$J4,IF(Inputs!$E$30="Finance Time",Inputs!$C$30*'Allocation Drivers'!D4/'Allocation Drivers'!$D$23/'Activity levels'!$J4,IF(Inputs!$E$30="Meals Provided",Inputs!$C$30*'Allocation Drivers'!E4/'Allocation Drivers'!$E$23/'Activity levels'!$J4,IF(Inputs!$E$30="Clinical Time",Inputs!$C$30*'Allocation Drivers'!F4/'Allocation Drivers'!$F$23/'Activity levels'!$J4,0))))),0))</f>
        <v>0</v>
      </c>
      <c r="C15" s="24">
        <f>IF(Inputs!$B$30="Direct",IF(Inputs!$D$30="Outpatient / Hospital Inreach (Adult)",Inputs!$C$30/'Activity levels'!$J5,0),IF(Inputs!$B$30="Indirect",IF(Inputs!$E$30="Headcount",Inputs!$C$30*'Allocation Drivers'!B5/'Allocation Drivers'!$B$23/'Activity levels'!$J5,IF(Inputs!$E$30="Floor Space",Inputs!$C$30*'Allocation Drivers'!C5/'Allocation Drivers'!$C$23/'Activity levels'!$J5,IF(Inputs!$E$30="Finance Time",Inputs!$C$30*'Allocation Drivers'!D5/'Allocation Drivers'!$D$23/'Activity levels'!$J5,IF(Inputs!$E$30="Meals Provided",Inputs!$C$30*'Allocation Drivers'!E5/'Allocation Drivers'!$E$23/'Activity levels'!$J5,IF(Inputs!$E$30="Clinical Time",Inputs!$C$30*'Allocation Drivers'!F5/'Allocation Drivers'!$F$23/'Activity levels'!$J5,0))))),0))</f>
        <v>0</v>
      </c>
      <c r="D15" s="24" t="e">
        <f>IF(Inputs!$B$30="Direct",IF(Inputs!$D$30="Specialist Care at Home (Hospice at Home / Rapid Response etc) (Adult)",Inputs!$C$30/'Activity levels'!$J6,0),IF(Inputs!$B$30="Indirect",IF(Inputs!$E$30="Headcount",Inputs!$C$30*'Allocation Drivers'!B6/'Allocation Drivers'!$B$23/'Activity levels'!$J6,IF(Inputs!$E$30="Floor Space",Inputs!$C$30*'Allocation Drivers'!C6/'Allocation Drivers'!$C$23/'Activity levels'!$J6,IF(Inputs!$E$30="Finance Time",Inputs!$C$30*'Allocation Drivers'!D6/'Allocation Drivers'!$D$23/'Activity levels'!$J6,IF(Inputs!$E$30="Meals Provided",Inputs!$C$30*'Allocation Drivers'!E6/'Allocation Drivers'!$E$23/'Activity levels'!$J6,IF(Inputs!$E$30="Clinical Time",Inputs!$C$30*'Allocation Drivers'!F6/'Allocation Drivers'!$F$23/'Activity levels'!$J6,0))))),0))</f>
        <v>#DIV/0!</v>
      </c>
      <c r="E15" s="24">
        <f>IF(Inputs!$B$30="Direct",IF(Inputs!$D$30="Generalist / Non-specialist Community Visits (Adult)",Inputs!$C$30/'Activity levels'!$J7,0),IF(Inputs!$B$30="Indirect",IF(Inputs!$E$30="Headcount",Inputs!$C$30*'Allocation Drivers'!B7/'Allocation Drivers'!$B$23/'Activity levels'!$J7,IF(Inputs!$E$30="Floor Space",Inputs!$C$30*'Allocation Drivers'!C7/'Allocation Drivers'!$C$23/'Activity levels'!$J7,IF(Inputs!$E$30="Finance Time",Inputs!$C$30*'Allocation Drivers'!D7/'Allocation Drivers'!$D$23/'Activity levels'!$J7,IF(Inputs!$E$30="Meals Provided",Inputs!$C$30*'Allocation Drivers'!E7/'Allocation Drivers'!$E$23/'Activity levels'!$J7,IF(Inputs!$E$30="Clinical Time",Inputs!$C$30*'Allocation Drivers'!F7/'Allocation Drivers'!$F$23/'Activity levels'!$J7,0))))),0))</f>
        <v>0</v>
      </c>
      <c r="F15" s="24">
        <f>IF(Inputs!$B$30="Direct",IF(Inputs!$D$30="Domicilliary Care",Inputs!$C$30/'Activity levels'!$J16,0),IF(Inputs!$B$30="Indirect",IF(Inputs!$E$30="Headcount",Inputs!$C$30*'Allocation Drivers'!B15/'Allocation Drivers'!$B$23/'Activity levels'!$J16,IF(Inputs!$E$30="Floor Space",Inputs!$C$30*'Allocation Drivers'!C15/'Allocation Drivers'!$C$23/'Activity levels'!$J16,IF(Inputs!$E$30="Finance Time",Inputs!$C$30*'Allocation Drivers'!D15/'Allocation Drivers'!$D$23/'Activity levels'!$J16,IF(Inputs!$E$30="Meals Provided",Inputs!$C$30*'Allocation Drivers'!E15/'Allocation Drivers'!$E$23/'Activity levels'!$J16,IF(Inputs!$E$30="Clinical Time",Inputs!$C$30*'Allocation Drivers'!F15/'Allocation Drivers'!$F$23/'Activity levels'!$J16,0))))),0))</f>
        <v>0</v>
      </c>
      <c r="G15" s="24">
        <f>IF(Inputs!$B$30="Direct",IF(Inputs!$D$30="Lymphoedema",Inputs!$C$30/'Activity levels'!$J8,0),IF(Inputs!$B$30="Indirect",IF(Inputs!$E$30="Headcount",Inputs!$C$30*'Allocation Drivers'!B8/'Allocation Drivers'!$B$23/'Activity levels'!$J8,IF(Inputs!$E$30="Floor Space",Inputs!$C$30*'Allocation Drivers'!C8/'Allocation Drivers'!$C$23/'Activity levels'!$J8,IF(Inputs!$E$30="Finance Time",Inputs!$C$30*'Allocation Drivers'!D8/'Allocation Drivers'!$D$23/'Activity levels'!$J8,IF(Inputs!$E$30="Meals Provided",Inputs!$C$30*'Allocation Drivers'!E8/'Allocation Drivers'!$E$23/'Activity levels'!$J8,IF(Inputs!$E$30="Clinical Time",Inputs!$C$30*'Allocation Drivers'!F8/'Allocation Drivers'!$F$23/'Activity levels'!$J8,0))))),0))</f>
        <v>0</v>
      </c>
      <c r="H15" s="24">
        <f>IF(Inputs!$B$30="Direct",IF(Inputs!$D$30="Education",Inputs!$C$30/'Activity levels'!$J9,0),IF(Inputs!$B$30="Indirect",IF(Inputs!$E$30="Headcount",Inputs!$C$30*'Allocation Drivers'!B9/'Allocation Drivers'!$B$23/'Activity levels'!$J9,IF(Inputs!$E$30="Floor Space",Inputs!$C$30*'Allocation Drivers'!C9/'Allocation Drivers'!$C$23/'Activity levels'!$J9,IF(Inputs!$E$30="Finance Time",Inputs!$C$30*'Allocation Drivers'!D9/'Allocation Drivers'!$D$23/'Activity levels'!$J9,IF(Inputs!$E$30="Meals Provided",Inputs!$C$30*'Allocation Drivers'!E9/'Allocation Drivers'!$E$23/'Activity levels'!$J9,IF(Inputs!$E$30="Clinical Time",Inputs!$C$30*'Allocation Drivers'!F9/'Allocation Drivers'!$F$23/'Activity levels'!$J9,0))))),0))</f>
        <v>0</v>
      </c>
      <c r="I15" s="24">
        <f>IF(Inputs!$B$30="Direct",IF(Inputs!$D$30="Research",Inputs!$C$30/'Activity levels'!$J10,0),IF(Inputs!$B$30="Indirect",IF(Inputs!$E$30="Headcount",Inputs!$C$30*'Allocation Drivers'!B10/'Allocation Drivers'!$B$23/'Activity levels'!$J10,IF(Inputs!$E$30="Floor Space",Inputs!$C$30*'Allocation Drivers'!C10/'Allocation Drivers'!$C$23/'Activity levels'!$J10,IF(Inputs!$E$30="Finance Time",Inputs!$C$30*'Allocation Drivers'!D10/'Allocation Drivers'!$D$23/'Activity levels'!$J10,IF(Inputs!$E$30="Meals Provided",Inputs!$C$30*'Allocation Drivers'!E10/'Allocation Drivers'!$E$23/'Activity levels'!$J10,IF(Inputs!$E$30="Clinical Time",Inputs!$C$30*'Allocation Drivers'!F10/'Allocation Drivers'!$F$23/'Activity levels'!$J10,0))))),0))</f>
        <v>0</v>
      </c>
      <c r="J15" s="24">
        <f>IF(Inputs!$B$30="Direct",IF(Inputs!$D$30="Bereavement / Family Support / Living Well (Adult)",Inputs!$C$30/'Activity levels'!$J11,0),IF(Inputs!$B$30="Indirect",IF(Inputs!$E$30="Headcount",Inputs!$C$30*'Allocation Drivers'!B11/'Allocation Drivers'!$B$23/'Activity levels'!$J11,IF(Inputs!$E$30="Floor Space",Inputs!$C$30*'Allocation Drivers'!C11/'Allocation Drivers'!$C$23/'Activity levels'!$J11,IF(Inputs!$E$30="Finance Time",Inputs!$C$30*'Allocation Drivers'!D11/'Allocation Drivers'!$D$23/'Activity levels'!$J11,IF(Inputs!$E$30="Meals Provided",Inputs!$C$30*'Allocation Drivers'!E11/'Allocation Drivers'!$E$23/'Activity levels'!$J11,IF(Inputs!$E$30="Clinical Time",Inputs!$C$30*'Allocation Drivers'!F11/'Allocation Drivers'!$F$23/'Activity levels'!$J11,0))))),0))</f>
        <v>0</v>
      </c>
      <c r="K15" s="24">
        <f>IF(Inputs!$B$30="Direct",IF(Inputs!$D$30="Inpatient (Children)",Inputs!$C$30/'Activity levels'!$J12,0),IF(Inputs!$B$30="Indirect",IF(Inputs!$E$30="Headcount",Inputs!$C$30*'Allocation Drivers'!B12/'Allocation Drivers'!$B$23/'Activity levels'!$J12,IF(Inputs!$E$30="Floor Space",Inputs!$C$30*'Allocation Drivers'!C12/'Allocation Drivers'!$C$23/'Activity levels'!$J12,IF(Inputs!$E$30="Finance Time",Inputs!$C$30*'Allocation Drivers'!D12/'Allocation Drivers'!$D$23/'Activity levels'!$J12,IF(Inputs!$E$30="Meals Provided",Inputs!$C$30*'Allocation Drivers'!E12/'Allocation Drivers'!$E$23/'Activity levels'!$J12,IF(Inputs!$E$30="Clinical Time",Inputs!$C$30*'Allocation Drivers'!F12/'Allocation Drivers'!$F$23/'Activity levels'!$J12,0))))),0))</f>
        <v>0</v>
      </c>
      <c r="L15" s="24">
        <f>IF(Inputs!$B$30="Direct",IF(Inputs!$D$30="Outpatient  / Hospital Inreach (Children)",Inputs!$C$30/'Activity levels'!$J13,0),IF(Inputs!$B$30="Indirect",IF(Inputs!$E$30="Headcount",Inputs!$C$30*'Allocation Drivers'!B13/'Allocation Drivers'!$B$23/'Activity levels'!$J13,IF(Inputs!$E$30="Floor Space",Inputs!$C$30*'Allocation Drivers'!C13/'Allocation Drivers'!$C$23/'Activity levels'!$J13,IF(Inputs!$E$30="Finance Time",Inputs!$C$30*'Allocation Drivers'!D13/'Allocation Drivers'!$D$23/'Activity levels'!$J13,IF(Inputs!$E$30="Meals Provided",Inputs!$C$30*'Allocation Drivers'!E13/'Allocation Drivers'!$E$23/'Activity levels'!$J13,IF(Inputs!$E$30="Clinical Time",Inputs!$C$30*'Allocation Drivers'!F13/'Allocation Drivers'!$F$23/'Activity levels'!$J13,0))))),0))</f>
        <v>0</v>
      </c>
      <c r="M15" s="24">
        <f>IF(Inputs!$B$30="Direct",IF(Inputs!$D$30="Specialist Care at Home (Hospice at Home / Rapid Response etc) (Children)",Inputs!$C$30/'Activity levels'!$J14,0),IF(Inputs!$B$30="Indirect",IF(Inputs!$E$30="Headcount",Inputs!$C$30*'Allocation Drivers'!B14/'Allocation Drivers'!$B$23/'Activity levels'!$J14,IF(Inputs!$E$30="Floor Space",Inputs!$C$30*'Allocation Drivers'!C14/'Allocation Drivers'!$C$23/'Activity levels'!$J14,IF(Inputs!$E$30="Finance Time",Inputs!$C$30*'Allocation Drivers'!D14/'Allocation Drivers'!$D$23/'Activity levels'!$J14,IF(Inputs!$E$30="Meals Provided",Inputs!$C$30*'Allocation Drivers'!E14/'Allocation Drivers'!$E$23/'Activity levels'!$J14,IF(Inputs!$E$30="Clinical Time",Inputs!$C$30*'Allocation Drivers'!F14/'Allocation Drivers'!$F$23/'Activity levels'!$J14,0))))),0))</f>
        <v>0</v>
      </c>
      <c r="N15" s="24">
        <f>IF(Inputs!$B$30="Direct",IF(Inputs!$D$30="Generalist / Non-specialist Community Visits (Children)",Inputs!$C$30/'Activity levels'!$J15,0),IF(Inputs!$B$30="Indirect",IF(Inputs!$E$30="Headcount",Inputs!$C$30*'Allocation Drivers'!B15/'Allocation Drivers'!$B$23/'Activity levels'!$J15,IF(Inputs!$E$30="Floor Space",Inputs!$C$30*'Allocation Drivers'!C15/'Allocation Drivers'!$C$23/'Activity levels'!$J15,IF(Inputs!$E$30="Finance Time",Inputs!$C$30*'Allocation Drivers'!D15/'Allocation Drivers'!$D$23/'Activity levels'!$J15,IF(Inputs!$E$30="Meals Provided",Inputs!$C$30*'Allocation Drivers'!E15/'Allocation Drivers'!$E$23/'Activity levels'!$J15,IF(Inputs!$E$30="Clinical Time",Inputs!$C$30*'Allocation Drivers'!F15/'Allocation Drivers'!$F$23/'Activity levels'!$J15,0))))),0))</f>
        <v>0</v>
      </c>
      <c r="O15" s="24">
        <f>IF(Inputs!$B$30="Direct",IF(Inputs!$D$30="Do not use",Inputs!$C$30/'Activity levels'!$J17,0),IF(Inputs!$B$30="Indirect",IF(Inputs!$E$30="Headcount",Inputs!$C$30*'Allocation Drivers'!B16/'Allocation Drivers'!$B$23/'Activity levels'!$J17,IF(Inputs!$E$30="Floor Space",Inputs!$C$30*'Allocation Drivers'!C16/'Allocation Drivers'!$C$23/'Activity levels'!$J17,IF(Inputs!$E$30="Finance Time",Inputs!$C$30*'Allocation Drivers'!D16/'Allocation Drivers'!$D$23/'Activity levels'!$J17,IF(Inputs!$E$30="Meals Provided",Inputs!$C$30*'Allocation Drivers'!E16/'Allocation Drivers'!$E$23/'Activity levels'!$J17,IF(Inputs!$E$30="Clinical Time",Inputs!$C$30*'Allocation Drivers'!F16/'Allocation Drivers'!$F$23/'Activity levels'!$J17,0))))),0))</f>
        <v>0</v>
      </c>
      <c r="P15" s="24">
        <f>IF(Inputs!$B$30="Direct",IF(Inputs!$D$30="Do not use",Inputs!$C$30/'Activity levels'!$J18,0),IF(Inputs!$B$30="Indirect",IF(Inputs!$E$30="Headcount",Inputs!$C$30*'Allocation Drivers'!B17/'Allocation Drivers'!$B$23/'Activity levels'!$J18,IF(Inputs!$E$30="Floor Space",Inputs!$C$30*'Allocation Drivers'!C17/'Allocation Drivers'!$C$23/'Activity levels'!$J18,IF(Inputs!$E$30="Finance Time",Inputs!$C$30*'Allocation Drivers'!D17/'Allocation Drivers'!$D$23/'Activity levels'!$J18,IF(Inputs!$E$30="Meals Provided",Inputs!$C$30*'Allocation Drivers'!E17/'Allocation Drivers'!$E$23/'Activity levels'!$J18,IF(Inputs!$E$30="Clinical Time",Inputs!$C$30*'Allocation Drivers'!F17/'Allocation Drivers'!$F$23/'Activity levels'!$J18,0))))),0))</f>
        <v>0</v>
      </c>
      <c r="Q15" s="24">
        <f>IF(Inputs!$B$30="Direct",IF(Inputs!$D$30="Bereavement / Family support / Living well (Children)",Inputs!$C$30/'Activity levels'!$J19,0),IF(Inputs!$B$30="Indirect",IF(Inputs!$E$30="Headcount",Inputs!$C$30*'Allocation Drivers'!B18/'Allocation Drivers'!$B$23/'Activity levels'!$J19,IF(Inputs!$E$30="Floor Space",Inputs!$C$30*'Allocation Drivers'!C18/'Allocation Drivers'!$C$23/'Activity levels'!$J19,IF(Inputs!$E$30="Finance Time",Inputs!$C$30*'Allocation Drivers'!D18/'Allocation Drivers'!$D$23/'Activity levels'!$J19,IF(Inputs!$E$30="Meals Provided",Inputs!$C$30*'Allocation Drivers'!E18/'Allocation Drivers'!$E$23/'Activity levels'!$J19,IF(Inputs!$E$30="Clinical Time",Inputs!$C$30*'Allocation Drivers'!F18/'Allocation Drivers'!$F$23/'Activity levels'!$J19,0))))),0))</f>
        <v>0</v>
      </c>
    </row>
    <row r="16" spans="1:17" x14ac:dyDescent="0.2">
      <c r="A16" t="s">
        <v>83</v>
      </c>
      <c r="B16" s="24">
        <f>IF(Inputs!$B$31="Direct",IF(Inputs!$D$31="Inpatient (Adult)",Inputs!$C$31/'Activity levels'!$J4,0),IF(Inputs!$B$31="Indirect",IF(Inputs!$E$31="Headcount",Inputs!$C$31*'Allocation Drivers'!B4/'Allocation Drivers'!$B$23/'Activity levels'!$J4,IF(Inputs!$E$31="Floor Space",Inputs!$C$31*'Allocation Drivers'!C4/'Allocation Drivers'!$C$23/'Activity levels'!$J4,IF(Inputs!$E$31="Finance Time",Inputs!$C$31*'Allocation Drivers'!D4/'Allocation Drivers'!$D$23/'Activity levels'!$J4,IF(Inputs!$E$31="Meals Provided",Inputs!$C$31*'Allocation Drivers'!E4/'Allocation Drivers'!$E$23/'Activity levels'!$J4,IF(Inputs!$E$31="Clinical Time",Inputs!$C$31*'Allocation Drivers'!F4/'Allocation Drivers'!$F$23/'Activity levels'!$J4,0))))),0))</f>
        <v>0</v>
      </c>
      <c r="C16" s="24">
        <f>IF(Inputs!$B$31="Direct",IF(Inputs!$D$31="Outpatient / Hospital Inreach (Adult)",Inputs!$C$31/'Activity levels'!$J5,0),IF(Inputs!$B$31="Indirect",IF(Inputs!$E$31="Headcount",Inputs!$C$31*'Allocation Drivers'!B5/'Allocation Drivers'!$B$23/'Activity levels'!$J5,IF(Inputs!$E$31="Floor Space",Inputs!$C$31*'Allocation Drivers'!C5/'Allocation Drivers'!$C$23/'Activity levels'!$J5,IF(Inputs!$E$31="Finance Time",Inputs!$C$31*'Allocation Drivers'!D5/'Allocation Drivers'!$D$23/'Activity levels'!$J5,IF(Inputs!$E$31="Meals Provided",Inputs!$C$31*'Allocation Drivers'!E5/'Allocation Drivers'!$E$23/'Activity levels'!$J5,IF(Inputs!$E$31="Clinical Time",Inputs!$C$31*'Allocation Drivers'!F5/'Allocation Drivers'!$F$23/'Activity levels'!$J5,0))))),0))</f>
        <v>0</v>
      </c>
      <c r="D16" s="24" t="e">
        <f>IF(Inputs!$B$31="Direct",IF(Inputs!$D$31="Specialist Care at Home (Hospice at Home / Rapid Response etc) (Adult)",Inputs!$C$31/'Activity levels'!$J6,0),IF(Inputs!$B$31="Indirect",IF(Inputs!$E$31="Headcount",Inputs!$C$31*'Allocation Drivers'!B6/'Allocation Drivers'!$B$23/'Activity levels'!$J6,IF(Inputs!$E$31="Floor Space",Inputs!$C$31*'Allocation Drivers'!C6/'Allocation Drivers'!$C$23/'Activity levels'!$J6,IF(Inputs!$E$31="Finance Time",Inputs!$C$31*'Allocation Drivers'!D6/'Allocation Drivers'!$D$23/'Activity levels'!$J6,IF(Inputs!$E$31="Meals Provided",Inputs!$C$31*'Allocation Drivers'!E6/'Allocation Drivers'!$E$23/'Activity levels'!$J6,IF(Inputs!$E$31="Clinical Time",Inputs!$C$31*'Allocation Drivers'!F6/'Allocation Drivers'!$F$23/'Activity levels'!$J6,0))))),0))</f>
        <v>#DIV/0!</v>
      </c>
      <c r="E16" s="24">
        <f>IF(Inputs!$B$31="Direct",IF(Inputs!$D$31="Generalist / Non-specialist Community Visits (Adult)",Inputs!$C$31/'Activity levels'!$J7,0),IF(Inputs!$B$31="Indirect",IF(Inputs!$E$31="Headcount",Inputs!$C$31*'Allocation Drivers'!B7/'Allocation Drivers'!$B$23/'Activity levels'!$J7,IF(Inputs!$E$31="Floor Space",Inputs!$C$31*'Allocation Drivers'!C7/'Allocation Drivers'!$C$23/'Activity levels'!$J7,IF(Inputs!$E$31="Finance Time",Inputs!$C$31*'Allocation Drivers'!D7/'Allocation Drivers'!$D$23/'Activity levels'!$J7,IF(Inputs!$E$31="Meals Provided",Inputs!$C$31*'Allocation Drivers'!E7/'Allocation Drivers'!$E$23/'Activity levels'!$J7,IF(Inputs!$E$31="Clinical Time",Inputs!$C$31*'Allocation Drivers'!F7/'Allocation Drivers'!$F$23/'Activity levels'!$J7,0))))),0))</f>
        <v>0</v>
      </c>
      <c r="F16" s="24">
        <f>IF(Inputs!$B$31="Direct",IF(Inputs!$D$31="Domicilliary Care",Inputs!$C$31/'Activity levels'!$J16,0),IF(Inputs!$B$31="Indirect",IF(Inputs!$E$31="Headcount",Inputs!$C$31*'Allocation Drivers'!B15/'Allocation Drivers'!$B$23/'Activity levels'!$J16,IF(Inputs!$E$31="Floor Space",Inputs!$C$31*'Allocation Drivers'!C15/'Allocation Drivers'!$C$23/'Activity levels'!$J16,IF(Inputs!$E$31="Finance Time",Inputs!$C$31*'Allocation Drivers'!D15/'Allocation Drivers'!$D$23/'Activity levels'!$J16,IF(Inputs!$E$31="Meals Provided",Inputs!$C$31*'Allocation Drivers'!E15/'Allocation Drivers'!$E$23/'Activity levels'!$J16,IF(Inputs!$E$31="Clinical Time",Inputs!$C$31*'Allocation Drivers'!F15/'Allocation Drivers'!$F$23/'Activity levels'!$J16,0))))),0))</f>
        <v>0</v>
      </c>
      <c r="G16" s="24">
        <f>IF(Inputs!$B$31="Direct",IF(Inputs!$D$31="Lymphoedema",Inputs!$C$31/'Activity levels'!$J8,0),IF(Inputs!$B$31="Indirect",IF(Inputs!$E$31="Headcount",Inputs!$C$31*'Allocation Drivers'!B8/'Allocation Drivers'!$B$23/'Activity levels'!$J8,IF(Inputs!$E$31="Floor Space",Inputs!$C$31*'Allocation Drivers'!C8/'Allocation Drivers'!$C$23/'Activity levels'!$J8,IF(Inputs!$E$31="Finance Time",Inputs!$C$31*'Allocation Drivers'!D8/'Allocation Drivers'!$D$23/'Activity levels'!$J8,IF(Inputs!$E$31="Meals Provided",Inputs!$C$31*'Allocation Drivers'!E8/'Allocation Drivers'!$E$23/'Activity levels'!$J8,IF(Inputs!$E$31="Clinical Time",Inputs!$C$31*'Allocation Drivers'!F8/'Allocation Drivers'!$F$23/'Activity levels'!$J8,0))))),0))</f>
        <v>0</v>
      </c>
      <c r="H16" s="24">
        <f>IF(Inputs!$B$31="Direct",IF(Inputs!$D$31="Education",Inputs!$C$31/'Activity levels'!$J9,0),IF(Inputs!$B$31="Indirect",IF(Inputs!$E$31="Headcount",Inputs!$C$31*'Allocation Drivers'!B9/'Allocation Drivers'!$B$23/'Activity levels'!$J9,IF(Inputs!$E$31="Floor Space",Inputs!$C$31*'Allocation Drivers'!C9/'Allocation Drivers'!$C$23/'Activity levels'!$J9,IF(Inputs!$E$31="Finance Time",Inputs!$C$31*'Allocation Drivers'!D9/'Allocation Drivers'!$D$23/'Activity levels'!$J9,IF(Inputs!$E$31="Meals Provided",Inputs!$C$31*'Allocation Drivers'!E9/'Allocation Drivers'!$E$23/'Activity levels'!$J9,IF(Inputs!$E$31="Clinical Time",Inputs!$C$31*'Allocation Drivers'!F9/'Allocation Drivers'!$F$23/'Activity levels'!$J9,0))))),0))</f>
        <v>0</v>
      </c>
      <c r="I16" s="24">
        <f>IF(Inputs!$B$31="Direct",IF(Inputs!$D$31="Research",Inputs!$C$31/'Activity levels'!$J10,0),IF(Inputs!$B$31="Indirect",IF(Inputs!$E$31="Headcount",Inputs!$C$31*'Allocation Drivers'!B10/'Allocation Drivers'!$B$23/'Activity levels'!$J10,IF(Inputs!$E$31="Floor Space",Inputs!$C$31*'Allocation Drivers'!C10/'Allocation Drivers'!$C$23/'Activity levels'!$J10,IF(Inputs!$E$31="Finance Time",Inputs!$C$31*'Allocation Drivers'!D10/'Allocation Drivers'!$D$23/'Activity levels'!$J10,IF(Inputs!$E$31="Meals Provided",Inputs!$C$31*'Allocation Drivers'!E10/'Allocation Drivers'!$E$23/'Activity levels'!$J10,IF(Inputs!$E$31="Clinical Time",Inputs!$C$31*'Allocation Drivers'!F10/'Allocation Drivers'!$F$23/'Activity levels'!$J10,0))))),0))</f>
        <v>0</v>
      </c>
      <c r="J16" s="24">
        <f>IF(Inputs!$B$31="Direct",IF(Inputs!$D$31="Bereavement / Family Support / Living Well (Adult)",Inputs!$C$31/'Activity levels'!$J11,0),IF(Inputs!$B$31="Indirect",IF(Inputs!$E$31="Headcount",Inputs!$C$31*'Allocation Drivers'!B11/'Allocation Drivers'!$B$23/'Activity levels'!$J11,IF(Inputs!$E$31="Floor Space",Inputs!$C$31*'Allocation Drivers'!C11/'Allocation Drivers'!$C$23/'Activity levels'!$J11,IF(Inputs!$E$31="Finance Time",Inputs!$C$31*'Allocation Drivers'!D11/'Allocation Drivers'!$D$23/'Activity levels'!$J11,IF(Inputs!$E$31="Meals Provided",Inputs!$C$31*'Allocation Drivers'!E11/'Allocation Drivers'!$E$23/'Activity levels'!$J11,IF(Inputs!$E$31="Clinical Time",Inputs!$C$31*'Allocation Drivers'!F11/'Allocation Drivers'!$F$23/'Activity levels'!$J11,0))))),0))</f>
        <v>0</v>
      </c>
      <c r="K16" s="24">
        <f>IF(Inputs!$B$31="Direct",IF(Inputs!$D$31="Inpatient (Children)",Inputs!$C$31/'Activity levels'!$J12,0),IF(Inputs!$B$31="Indirect",IF(Inputs!$E$31="Headcount",Inputs!$C$31*'Allocation Drivers'!B12/'Allocation Drivers'!$B$23/'Activity levels'!$J12,IF(Inputs!$E$31="Floor Space",Inputs!$C$31*'Allocation Drivers'!C12/'Allocation Drivers'!$C$23/'Activity levels'!$J12,IF(Inputs!$E$31="Finance Time",Inputs!$C$31*'Allocation Drivers'!D12/'Allocation Drivers'!$D$23/'Activity levels'!$J12,IF(Inputs!$E$31="Meals Provided",Inputs!$C$31*'Allocation Drivers'!E12/'Allocation Drivers'!$E$23/'Activity levels'!$J12,IF(Inputs!$E$31="Clinical Time",Inputs!$C$31*'Allocation Drivers'!F12/'Allocation Drivers'!$F$23/'Activity levels'!$J12,0))))),0))</f>
        <v>0</v>
      </c>
      <c r="L16" s="24">
        <f>IF(Inputs!$B$31="Direct",IF(Inputs!$D$31="Outpatient  / Hospital Inreach (Children)",Inputs!$C$31/'Activity levels'!$J13,0),IF(Inputs!$B$31="Indirect",IF(Inputs!$E$31="Headcount",Inputs!$C$31*'Allocation Drivers'!B13/'Allocation Drivers'!$B$23/'Activity levels'!$J13,IF(Inputs!$E$31="Floor Space",Inputs!$C$31*'Allocation Drivers'!C13/'Allocation Drivers'!$C$23/'Activity levels'!$J13,IF(Inputs!$E$31="Finance Time",Inputs!$C$31*'Allocation Drivers'!D13/'Allocation Drivers'!$D$23/'Activity levels'!$J13,IF(Inputs!$E$31="Meals Provided",Inputs!$C$31*'Allocation Drivers'!E13/'Allocation Drivers'!$E$23/'Activity levels'!$J13,IF(Inputs!$E$31="Clinical Time",Inputs!$C$31*'Allocation Drivers'!F13/'Allocation Drivers'!$F$23/'Activity levels'!$J13,0))))),0))</f>
        <v>0</v>
      </c>
      <c r="M16" s="24">
        <f>IF(Inputs!$B$31="Direct",IF(Inputs!$D$31="Specialist Care at Home (Hospice at Home / Rapid Response etc) (Children)",Inputs!$C$31/'Activity levels'!$J14,0),IF(Inputs!$B$31="Indirect",IF(Inputs!$E$31="Headcount",Inputs!$C$31*'Allocation Drivers'!B14/'Allocation Drivers'!$B$23/'Activity levels'!$J14,IF(Inputs!$E$31="Floor Space",Inputs!$C$31*'Allocation Drivers'!C14/'Allocation Drivers'!$C$23/'Activity levels'!$J14,IF(Inputs!$E$31="Finance Time",Inputs!$C$31*'Allocation Drivers'!D14/'Allocation Drivers'!$D$23/'Activity levels'!$J14,IF(Inputs!$E$31="Meals Provided",Inputs!$C$31*'Allocation Drivers'!E14/'Allocation Drivers'!$E$23/'Activity levels'!$J14,IF(Inputs!$E$31="Clinical Time",Inputs!$C$31*'Allocation Drivers'!F14/'Allocation Drivers'!$F$23/'Activity levels'!$J14,0))))),0))</f>
        <v>0</v>
      </c>
      <c r="N16" s="24">
        <f>IF(Inputs!$B$31="Direct",IF(Inputs!$D$31="Generalist / Non-specialist Community Visits (Children)",Inputs!$C$31/'Activity levels'!$J15,0),IF(Inputs!$B$31="Indirect",IF(Inputs!$E$31="Headcount",Inputs!$C$31*'Allocation Drivers'!B15/'Allocation Drivers'!$B$23/'Activity levels'!$J15,IF(Inputs!$E$31="Floor Space",Inputs!$C$31*'Allocation Drivers'!C15/'Allocation Drivers'!$C$23/'Activity levels'!$J15,IF(Inputs!$E$31="Finance Time",Inputs!$C$31*'Allocation Drivers'!D15/'Allocation Drivers'!$D$23/'Activity levels'!$J15,IF(Inputs!$E$31="Meals Provided",Inputs!$C$31*'Allocation Drivers'!E15/'Allocation Drivers'!$E$23/'Activity levels'!$J15,IF(Inputs!$E$31="Clinical Time",Inputs!$C$31*'Allocation Drivers'!F15/'Allocation Drivers'!$F$23/'Activity levels'!$J15,0))))),0))</f>
        <v>0</v>
      </c>
      <c r="O16" s="24">
        <f>IF(Inputs!$B$31="Direct",IF(Inputs!$D$31="Do not use",Inputs!$C$31/'Activity levels'!$J17,0),IF(Inputs!$B$31="Indirect",IF(Inputs!$E$31="Headcount",Inputs!$C$31*'Allocation Drivers'!B16/'Allocation Drivers'!$B$23/'Activity levels'!$J17,IF(Inputs!$E$31="Floor Space",Inputs!$C$31*'Allocation Drivers'!C16/'Allocation Drivers'!$C$23/'Activity levels'!$J17,IF(Inputs!$E$31="Finance Time",Inputs!$C$31*'Allocation Drivers'!D16/'Allocation Drivers'!$D$23/'Activity levels'!$J17,IF(Inputs!$E$31="Meals Provided",Inputs!$C$31*'Allocation Drivers'!E16/'Allocation Drivers'!$E$23/'Activity levels'!$J17,IF(Inputs!$E$31="Clinical Time",Inputs!$C$31*'Allocation Drivers'!F16/'Allocation Drivers'!$F$23/'Activity levels'!$J17,0))))),0))</f>
        <v>0</v>
      </c>
      <c r="P16" s="24">
        <f>IF(Inputs!$B$31="Direct",IF(Inputs!$D$31="Do not use",Inputs!$C$31/'Activity levels'!$J18,0),IF(Inputs!$B$31="Indirect",IF(Inputs!$E$31="Headcount",Inputs!$C$31*'Allocation Drivers'!B17/'Allocation Drivers'!$B$23/'Activity levels'!$J18,IF(Inputs!$E$31="Floor Space",Inputs!$C$31*'Allocation Drivers'!C17/'Allocation Drivers'!$C$23/'Activity levels'!$J18,IF(Inputs!$E$31="Finance Time",Inputs!$C$31*'Allocation Drivers'!D17/'Allocation Drivers'!$D$23/'Activity levels'!$J18,IF(Inputs!$E$31="Meals Provided",Inputs!$C$31*'Allocation Drivers'!E17/'Allocation Drivers'!$E$23/'Activity levels'!$J18,IF(Inputs!$E$31="Clinical Time",Inputs!$C$31*'Allocation Drivers'!F17/'Allocation Drivers'!$F$23/'Activity levels'!$J18,0))))),0))</f>
        <v>0</v>
      </c>
      <c r="Q16" s="24">
        <f>IF(Inputs!$B$31="Direct",IF(Inputs!$D$31="Bereavement / Family support / Living well (Children)",Inputs!$C$31/'Activity levels'!$J19,0),IF(Inputs!$B$31="Indirect",IF(Inputs!$E$31="Headcount",Inputs!$C$31*'Allocation Drivers'!B18/'Allocation Drivers'!$B$23/'Activity levels'!$J19,IF(Inputs!$E$31="Floor Space",Inputs!$C$31*'Allocation Drivers'!C18/'Allocation Drivers'!$C$23/'Activity levels'!$J19,IF(Inputs!$E$31="Finance Time",Inputs!$C$31*'Allocation Drivers'!D18/'Allocation Drivers'!$D$23/'Activity levels'!$J19,IF(Inputs!$E$31="Meals Provided",Inputs!$C$31*'Allocation Drivers'!E18/'Allocation Drivers'!$E$23/'Activity levels'!$J19,IF(Inputs!$E$31="Clinical Time",Inputs!$C$31*'Allocation Drivers'!F18/'Allocation Drivers'!$F$23/'Activity levels'!$J19,0))))),0))</f>
        <v>0</v>
      </c>
    </row>
    <row r="17" spans="1:17" x14ac:dyDescent="0.2">
      <c r="A17" t="s">
        <v>74</v>
      </c>
      <c r="B17" s="24">
        <f>IF(Inputs!$B$33="Direct",IF(Inputs!$D$33="Inpatient (Adult)",Inputs!$C$33/'Activity levels'!$J4,0),IF(Inputs!$B$33="Indirect",IF(Inputs!$E$33="Headcount",Inputs!$C$33*'Allocation Drivers'!B4/'Allocation Drivers'!$B$23/'Activity levels'!$J4,IF(Inputs!$E$33="Floor Space",Inputs!$C$33*'Allocation Drivers'!C4/'Allocation Drivers'!$C$23/'Activity levels'!$J4,IF(Inputs!$E$33="Finance Time",Inputs!$C$33*'Allocation Drivers'!D4/'Allocation Drivers'!$D$23/'Activity levels'!$J4,IF(Inputs!$E$33="Meals Provided",Inputs!$C$33*'Allocation Drivers'!E4/'Allocation Drivers'!$E$23/'Activity levels'!$J4,IF(Inputs!$E$33="Clinical Time",Inputs!$C$33*'Allocation Drivers'!F4/'Allocation Drivers'!$F$23/'Activity levels'!$J4,0))))),0))</f>
        <v>0</v>
      </c>
      <c r="C17" s="24">
        <f>IF(Inputs!$B$33="Direct",IF(Inputs!$D$33="Outpatient / Hospital Inreach (Adult)",Inputs!$C$33/'Activity levels'!$J5,0),IF(Inputs!$B$33="Indirect",IF(Inputs!$E$33="Headcount",Inputs!$C$33*'Allocation Drivers'!B5/'Allocation Drivers'!$B$23/'Activity levels'!$J5,IF(Inputs!$E$33="Floor Space",Inputs!$C$33*'Allocation Drivers'!C5/'Allocation Drivers'!$C$23/'Activity levels'!$J5,IF(Inputs!$E$33="Finance Time",Inputs!$C$33*'Allocation Drivers'!D5/'Allocation Drivers'!$D$23/'Activity levels'!$J5,IF(Inputs!$E$33="Meals Provided",Inputs!$C$33*'Allocation Drivers'!E5/'Allocation Drivers'!$E$23/'Activity levels'!$J5,IF(Inputs!$E$33="Clinical Time",Inputs!$C$33*'Allocation Drivers'!F5/'Allocation Drivers'!$F$23/'Activity levels'!$J5,0))))),0))</f>
        <v>0</v>
      </c>
      <c r="D17" s="24">
        <f>IF(Inputs!$B$33="Direct",IF(Inputs!$D$33="Specialist Care at Home (Hospice at Home / Rapid Response etc) (Adult)",Inputs!$C$33/'Activity levels'!$J6,0),IF(Inputs!$B$33="Indirect",IF(Inputs!$E$33="Headcount",Inputs!$C$33*'Allocation Drivers'!B6/'Allocation Drivers'!$B$23/'Activity levels'!$J6,IF(Inputs!$E$33="Floor Space",Inputs!$C$33*'Allocation Drivers'!C6/'Allocation Drivers'!$C$23/'Activity levels'!$J6,IF(Inputs!$E$33="Finance Time",Inputs!$C$33*'Allocation Drivers'!D6/'Allocation Drivers'!$D$23/'Activity levels'!$J6,IF(Inputs!$E$33="Meals Provided",Inputs!$C$33*'Allocation Drivers'!E6/'Allocation Drivers'!$E$23/'Activity levels'!$J6,IF(Inputs!$E$33="Clinical Time",Inputs!$C$33*'Allocation Drivers'!F6/'Allocation Drivers'!$F$23/'Activity levels'!$J6,0))))),0))</f>
        <v>0</v>
      </c>
      <c r="E17" s="24" t="e">
        <f>IF(Inputs!$B$33="Direct",IF(Inputs!$D$33="Generalist / Non-specialist Community Visits (Adult)",Inputs!$C$33/'Activity levels'!$J7,0),IF(Inputs!$B$33="Indirect",IF(Inputs!$E$33="Headcount",Inputs!$C$33*'Allocation Drivers'!B7/'Allocation Drivers'!$B$23/'Activity levels'!$J7,IF(Inputs!$E$33="Floor Space",Inputs!$C$33*'Allocation Drivers'!C7/'Allocation Drivers'!$C$23/'Activity levels'!$J7,IF(Inputs!$E$33="Finance Time",Inputs!$C$33*'Allocation Drivers'!D7/'Allocation Drivers'!$D$23/'Activity levels'!$J7,IF(Inputs!$E$33="Meals Provided",Inputs!$C$33*'Allocation Drivers'!E7/'Allocation Drivers'!$E$23/'Activity levels'!$J7,IF(Inputs!$E$33="Clinical Time",Inputs!$C$33*'Allocation Drivers'!F7/'Allocation Drivers'!$F$23/'Activity levels'!$J7,0))))),0))</f>
        <v>#DIV/0!</v>
      </c>
      <c r="F17" s="24">
        <f>IF(Inputs!$B$33="Direct",IF(Inputs!$D$33="Domicilliary Care",Inputs!$C$33/'Activity levels'!$J16,0),IF(Inputs!$B$33="Indirect",IF(Inputs!$E$33="Headcount",Inputs!$C$33*'Allocation Drivers'!B15/'Allocation Drivers'!$B$23/'Activity levels'!$J16,IF(Inputs!$E$33="Floor Space",Inputs!$C$33*'Allocation Drivers'!C15/'Allocation Drivers'!$C$23/'Activity levels'!$J16,IF(Inputs!$E$33="Finance Time",Inputs!$C$33*'Allocation Drivers'!D15/'Allocation Drivers'!$D$23/'Activity levels'!$J16,IF(Inputs!$E$33="Meals Provided",Inputs!$C$33*'Allocation Drivers'!E15/'Allocation Drivers'!$E$23/'Activity levels'!$J16,IF(Inputs!$E$33="Clinical Time",Inputs!$C$33*'Allocation Drivers'!F15/'Allocation Drivers'!$F$23/'Activity levels'!$J16,0))))),0))</f>
        <v>0</v>
      </c>
      <c r="G17" s="24">
        <f>IF(Inputs!$B$33="Direct",IF(Inputs!$D$33="Lymphoedema",Inputs!$C$33/'Activity levels'!$J8,0),IF(Inputs!$B$33="Indirect",IF(Inputs!$E$33="Headcount",Inputs!$C$33*'Allocation Drivers'!B8/'Allocation Drivers'!$B$23/'Activity levels'!$J8,IF(Inputs!$E$33="Floor Space",Inputs!$C$33*'Allocation Drivers'!C8/'Allocation Drivers'!$C$23/'Activity levels'!$J8,IF(Inputs!$E$33="Finance Time",Inputs!$C$33*'Allocation Drivers'!D8/'Allocation Drivers'!$D$23/'Activity levels'!$J8,IF(Inputs!$E$33="Meals Provided",Inputs!$C$33*'Allocation Drivers'!E8/'Allocation Drivers'!$E$23/'Activity levels'!$J8,IF(Inputs!$E$33="Clinical Time",Inputs!$C$33*'Allocation Drivers'!F8/'Allocation Drivers'!$F$23/'Activity levels'!$J8,0))))),0))</f>
        <v>0</v>
      </c>
      <c r="H17" s="24">
        <f>IF(Inputs!$B$33="Direct",IF(Inputs!$D$33="Education",Inputs!$C$33/'Activity levels'!$J9,0),IF(Inputs!$B$33="Indirect",IF(Inputs!$E$33="Headcount",Inputs!$C$33*'Allocation Drivers'!B9/'Allocation Drivers'!$B$23/'Activity levels'!$J9,IF(Inputs!$E$33="Floor Space",Inputs!$C$33*'Allocation Drivers'!C9/'Allocation Drivers'!$C$23/'Activity levels'!$J9,IF(Inputs!$E$33="Finance Time",Inputs!$C$33*'Allocation Drivers'!D9/'Allocation Drivers'!$D$23/'Activity levels'!$J9,IF(Inputs!$E$33="Meals Provided",Inputs!$C$33*'Allocation Drivers'!E9/'Allocation Drivers'!$E$23/'Activity levels'!$J9,IF(Inputs!$E$33="Clinical Time",Inputs!$C$33*'Allocation Drivers'!F9/'Allocation Drivers'!$F$23/'Activity levels'!$J9,0))))),0))</f>
        <v>0</v>
      </c>
      <c r="I17" s="24">
        <f>IF(Inputs!$B$33="Direct",IF(Inputs!$D$33="Research",Inputs!$C$33/'Activity levels'!$J10,0),IF(Inputs!$B$33="Indirect",IF(Inputs!$E$33="Headcount",Inputs!$C$33*'Allocation Drivers'!B10/'Allocation Drivers'!$B$23/'Activity levels'!$J10,IF(Inputs!$E$33="Floor Space",Inputs!$C$33*'Allocation Drivers'!C10/'Allocation Drivers'!$C$23/'Activity levels'!$J10,IF(Inputs!$E$33="Finance Time",Inputs!$C$33*'Allocation Drivers'!D10/'Allocation Drivers'!$D$23/'Activity levels'!$J10,IF(Inputs!$E$33="Meals Provided",Inputs!$C$33*'Allocation Drivers'!E10/'Allocation Drivers'!$E$23/'Activity levels'!$J10,IF(Inputs!$E$33="Clinical Time",Inputs!$C$33*'Allocation Drivers'!F10/'Allocation Drivers'!$F$23/'Activity levels'!$J10,0))))),0))</f>
        <v>0</v>
      </c>
      <c r="J17" s="24">
        <f>IF(Inputs!$B$33="Direct",IF(Inputs!$D$33="Bereavement / Family Support / Living Well (Adult)",Inputs!$C$33/'Activity levels'!$J11,0),IF(Inputs!$B$33="Indirect",IF(Inputs!$E$33="Headcount",Inputs!$C$33*'Allocation Drivers'!B11/'Allocation Drivers'!$B$23/'Activity levels'!$J11,IF(Inputs!$E$33="Floor Space",Inputs!$C$33*'Allocation Drivers'!C11/'Allocation Drivers'!$C$23/'Activity levels'!$J11,IF(Inputs!$E$33="Finance Time",Inputs!$C$33*'Allocation Drivers'!D11/'Allocation Drivers'!$D$23/'Activity levels'!$J11,IF(Inputs!$E$33="Meals Provided",Inputs!$C$33*'Allocation Drivers'!E11/'Allocation Drivers'!$E$23/'Activity levels'!$J11,IF(Inputs!$E$33="Clinical Time",Inputs!$C$33*'Allocation Drivers'!F11/'Allocation Drivers'!$F$23/'Activity levels'!$J11,0))))),0))</f>
        <v>0</v>
      </c>
      <c r="K17" s="24">
        <f>IF(Inputs!$B$33="Direct",IF(Inputs!$D$33="Inpatient (Children)",Inputs!$C$33/'Activity levels'!$J12,0),IF(Inputs!$B$33="Indirect",IF(Inputs!$E$33="Headcount",Inputs!$C$33*'Allocation Drivers'!B12/'Allocation Drivers'!$B$23/'Activity levels'!$J12,IF(Inputs!$E$33="Floor Space",Inputs!$C$33*'Allocation Drivers'!C12/'Allocation Drivers'!$C$23/'Activity levels'!$J12,IF(Inputs!$E$33="Finance Time",Inputs!$C$33*'Allocation Drivers'!D12/'Allocation Drivers'!$D$23/'Activity levels'!$J12,IF(Inputs!$E$33="Meals Provided",Inputs!$C$33*'Allocation Drivers'!E12/'Allocation Drivers'!$E$23/'Activity levels'!$J12,IF(Inputs!$E$33="Clinical Time",Inputs!$C$33*'Allocation Drivers'!F12/'Allocation Drivers'!$F$23/'Activity levels'!$J12,0))))),0))</f>
        <v>0</v>
      </c>
      <c r="L17" s="24">
        <f>IF(Inputs!$B$33="Direct",IF(Inputs!$D$33="Outpatient  / Hospital Inreach (Children)",Inputs!$C$33/'Activity levels'!$J13,0),IF(Inputs!$B$33="Indirect",IF(Inputs!$E$33="Headcount",Inputs!$C$33*'Allocation Drivers'!B13/'Allocation Drivers'!$B$23/'Activity levels'!$J13,IF(Inputs!$E$33="Floor Space",Inputs!$C$33*'Allocation Drivers'!C13/'Allocation Drivers'!$C$23/'Activity levels'!$J13,IF(Inputs!$E$33="Finance Time",Inputs!$C$33*'Allocation Drivers'!D13/'Allocation Drivers'!$D$23/'Activity levels'!$J13,IF(Inputs!$E$33="Meals Provided",Inputs!$C$33*'Allocation Drivers'!E13/'Allocation Drivers'!$E$23/'Activity levels'!$J13,IF(Inputs!$E$33="Clinical Time",Inputs!$C$33*'Allocation Drivers'!F13/'Allocation Drivers'!$F$23/'Activity levels'!$J13,0))))),0))</f>
        <v>0</v>
      </c>
      <c r="M17" s="24">
        <f>IF(Inputs!$B$33="Direct",IF(Inputs!$D$33="Specialist Care at Home (Hospice at Home / Rapid Response etc) (Children)",Inputs!$C$33/'Activity levels'!$J14,0),IF(Inputs!$B$33="Indirect",IF(Inputs!$E$33="Headcount",Inputs!$C$33*'Allocation Drivers'!B14/'Allocation Drivers'!$B$23/'Activity levels'!$J14,IF(Inputs!$E$33="Floor Space",Inputs!$C$33*'Allocation Drivers'!C14/'Allocation Drivers'!$C$23/'Activity levels'!$J14,IF(Inputs!$E$33="Finance Time",Inputs!$C$33*'Allocation Drivers'!D14/'Allocation Drivers'!$D$23/'Activity levels'!$J14,IF(Inputs!$E$33="Meals Provided",Inputs!$C$33*'Allocation Drivers'!E14/'Allocation Drivers'!$E$23/'Activity levels'!$J14,IF(Inputs!$E$33="Clinical Time",Inputs!$C$33*'Allocation Drivers'!F14/'Allocation Drivers'!$F$23/'Activity levels'!$J14,0))))),0))</f>
        <v>0</v>
      </c>
      <c r="N17" s="24">
        <f>IF(Inputs!$B$33="Direct",IF(Inputs!$D$33="Generalist / Non-specialist Community Visits (Children)",Inputs!$C$33/'Activity levels'!$J15,0),IF(Inputs!$B$33="Indirect",IF(Inputs!$E$33="Headcount",Inputs!$C$33*'Allocation Drivers'!B15/'Allocation Drivers'!$B$23/'Activity levels'!$J15,IF(Inputs!$E$33="Floor Space",Inputs!$C$33*'Allocation Drivers'!C15/'Allocation Drivers'!$C$23/'Activity levels'!$J15,IF(Inputs!$E$33="Finance Time",Inputs!$C$33*'Allocation Drivers'!D15/'Allocation Drivers'!$D$23/'Activity levels'!$J15,IF(Inputs!$E$33="Meals Provided",Inputs!$C$33*'Allocation Drivers'!E15/'Allocation Drivers'!$E$23/'Activity levels'!$J15,IF(Inputs!$E$33="Clinical Time",Inputs!$C$33*'Allocation Drivers'!F15/'Allocation Drivers'!$F$23/'Activity levels'!$J15,0))))),0))</f>
        <v>0</v>
      </c>
      <c r="O17" s="24">
        <f>IF(Inputs!$B$33="Direct",IF(Inputs!$D$33="Do not use",Inputs!$C$33/'Activity levels'!$J17,0),IF(Inputs!$B$33="Indirect",IF(Inputs!$E$33="Headcount",Inputs!$C$33*'Allocation Drivers'!B16/'Allocation Drivers'!$B$23/'Activity levels'!$J17,IF(Inputs!$E$33="Floor Space",Inputs!$C$33*'Allocation Drivers'!C16/'Allocation Drivers'!$C$23/'Activity levels'!$J17,IF(Inputs!$E$33="Finance Time",Inputs!$C$33*'Allocation Drivers'!D16/'Allocation Drivers'!$D$23/'Activity levels'!$J17,IF(Inputs!$E$33="Meals Provided",Inputs!$C$33*'Allocation Drivers'!E16/'Allocation Drivers'!$E$23/'Activity levels'!$J17,IF(Inputs!$E$33="Clinical Time",Inputs!$C$33*'Allocation Drivers'!F16/'Allocation Drivers'!$F$23/'Activity levels'!$J17,0))))),0))</f>
        <v>0</v>
      </c>
      <c r="P17" s="24">
        <f>IF(Inputs!$B$33="Direct",IF(Inputs!$D$33="Do not use",Inputs!$C$33/'Activity levels'!$J18,0),IF(Inputs!$B$33="Indirect",IF(Inputs!$E$33="Headcount",Inputs!$C$33*'Allocation Drivers'!B17/'Allocation Drivers'!$B$23/'Activity levels'!$J18,IF(Inputs!$E$33="Floor Space",Inputs!$C$33*'Allocation Drivers'!C17/'Allocation Drivers'!$C$23/'Activity levels'!$J18,IF(Inputs!$E$33="Finance Time",Inputs!$C$33*'Allocation Drivers'!D17/'Allocation Drivers'!$D$23/'Activity levels'!$J18,IF(Inputs!$E$33="Meals Provided",Inputs!$C$33*'Allocation Drivers'!E17/'Allocation Drivers'!$E$23/'Activity levels'!$J18,IF(Inputs!$E$33="Clinical Time",Inputs!$C$33*'Allocation Drivers'!F17/'Allocation Drivers'!$F$23/'Activity levels'!$J18,0))))),0))</f>
        <v>0</v>
      </c>
      <c r="Q17" s="24">
        <f>IF(Inputs!$B$33="Direct",IF(Inputs!$D$33="Bereavement / Family support / Living well (Children)",Inputs!$C$33/'Activity levels'!$J19,0),IF(Inputs!$B$33="Indirect",IF(Inputs!$E$33="Headcount",Inputs!$C$33*'Allocation Drivers'!B18/'Allocation Drivers'!$B$23/'Activity levels'!$J19,IF(Inputs!$E$33="Floor Space",Inputs!$C$33*'Allocation Drivers'!C18/'Allocation Drivers'!$C$23/'Activity levels'!$J19,IF(Inputs!$E$33="Finance Time",Inputs!$C$33*'Allocation Drivers'!D18/'Allocation Drivers'!$D$23/'Activity levels'!$J19,IF(Inputs!$E$33="Meals Provided",Inputs!$C$33*'Allocation Drivers'!E18/'Allocation Drivers'!$E$23/'Activity levels'!$J19,IF(Inputs!$E$33="Clinical Time",Inputs!$C$33*'Allocation Drivers'!F18/'Allocation Drivers'!$F$23/'Activity levels'!$J19,0))))),0))</f>
        <v>0</v>
      </c>
    </row>
    <row r="18" spans="1:17" x14ac:dyDescent="0.2">
      <c r="A18" t="s">
        <v>77</v>
      </c>
      <c r="B18" s="24">
        <f>IF(Inputs!$B$34="Direct",IF(Inputs!$D$34="Inpatient (Adult)",Inputs!$C$34/'Activity levels'!$J4,0),IF(Inputs!$B$34="Indirect",IF(Inputs!$E$34="Headcount",Inputs!$C$34*'Allocation Drivers'!B4/'Allocation Drivers'!$B$23/'Activity levels'!$J4,IF(Inputs!$E$34="Floor Space",Inputs!$C$34*'Allocation Drivers'!C4/'Allocation Drivers'!$C$23/'Activity levels'!$J4,IF(Inputs!$E$34="Finance Time",Inputs!$C$34*'Allocation Drivers'!D4/'Allocation Drivers'!$D$23/'Activity levels'!$J4,IF(Inputs!$E$34="Meals Provided",Inputs!$C$34*'Allocation Drivers'!E4/'Allocation Drivers'!$E$23/'Activity levels'!$J4,IF(Inputs!$E$34="Clinical Time",Inputs!$C$34*'Allocation Drivers'!F4/'Allocation Drivers'!$F$23/'Activity levels'!$J4,0))))),0))</f>
        <v>0</v>
      </c>
      <c r="C18" s="24">
        <f>IF(Inputs!$B$34="Direct",IF(Inputs!$D$34="Outpatient / Hospital Inreach (Adult)",Inputs!$C$34/'Activity levels'!$J5,0),IF(Inputs!$B$34="Indirect",IF(Inputs!$E$34="Headcount",Inputs!$C$34*'Allocation Drivers'!B5/'Allocation Drivers'!$B$23/'Activity levels'!$J5,IF(Inputs!$E$34="Floor Space",Inputs!$C$34*'Allocation Drivers'!C5/'Allocation Drivers'!$C$23/'Activity levels'!$J5,IF(Inputs!$E$34="Finance Time",Inputs!$C$34*'Allocation Drivers'!D5/'Allocation Drivers'!$D$23/'Activity levels'!$J5,IF(Inputs!$E$34="Meals Provided",Inputs!$C$34*'Allocation Drivers'!E5/'Allocation Drivers'!$E$23/'Activity levels'!$J5,IF(Inputs!$E$34="Clinical Time",Inputs!$C$34*'Allocation Drivers'!F5/'Allocation Drivers'!$F$23/'Activity levels'!$J5,0))))),0))</f>
        <v>0</v>
      </c>
      <c r="D18" s="24">
        <f>IF(Inputs!$B$34="Direct",IF(Inputs!$D$34="Specialist Care at Home (Hospice at Home / Rapid Response etc) (Adult)",Inputs!$C$34/'Activity levels'!$J6,0),IF(Inputs!$B$34="Indirect",IF(Inputs!$E$34="Headcount",Inputs!$C$34*'Allocation Drivers'!B6/'Allocation Drivers'!$B$23/'Activity levels'!$J6,IF(Inputs!$E$34="Floor Space",Inputs!$C$34*'Allocation Drivers'!C6/'Allocation Drivers'!$C$23/'Activity levels'!$J6,IF(Inputs!$E$34="Finance Time",Inputs!$C$34*'Allocation Drivers'!D6/'Allocation Drivers'!$D$23/'Activity levels'!$J6,IF(Inputs!$E$34="Meals Provided",Inputs!$C$34*'Allocation Drivers'!E6/'Allocation Drivers'!$E$23/'Activity levels'!$J6,IF(Inputs!$E$34="Clinical Time",Inputs!$C$34*'Allocation Drivers'!F6/'Allocation Drivers'!$F$23/'Activity levels'!$J6,0))))),0))</f>
        <v>0</v>
      </c>
      <c r="E18" s="24" t="e">
        <f>IF(Inputs!$B$34="Direct",IF(Inputs!$D$34="Generalist / Non-specialist Community Visits (Adult)",Inputs!$C$34/'Activity levels'!$J7,0),IF(Inputs!$B$34="Indirect",IF(Inputs!$E$34="Headcount",Inputs!$C$34*'Allocation Drivers'!B7/'Allocation Drivers'!$B$23/'Activity levels'!$J7,IF(Inputs!$E$34="Floor Space",Inputs!$C$34*'Allocation Drivers'!C7/'Allocation Drivers'!$C$23/'Activity levels'!$J7,IF(Inputs!$E$34="Finance Time",Inputs!$C$34*'Allocation Drivers'!D7/'Allocation Drivers'!$D$23/'Activity levels'!$J7,IF(Inputs!$E$34="Meals Provided",Inputs!$C$34*'Allocation Drivers'!E7/'Allocation Drivers'!$E$23/'Activity levels'!$J7,IF(Inputs!$E$34="Clinical Time",Inputs!$C$34*'Allocation Drivers'!F7/'Allocation Drivers'!$F$23/'Activity levels'!$J7,0))))),0))</f>
        <v>#DIV/0!</v>
      </c>
      <c r="F18" s="24">
        <f>IF(Inputs!$B$34="Direct",IF(Inputs!$D$34="Domicilliary Care",Inputs!$C$34/'Activity levels'!$J16,0),IF(Inputs!$B$34="Indirect",IF(Inputs!$E$34="Headcount",Inputs!$C$34*'Allocation Drivers'!B15/'Allocation Drivers'!$B$23/'Activity levels'!$J16,IF(Inputs!$E$34="Floor Space",Inputs!$C$34*'Allocation Drivers'!C15/'Allocation Drivers'!$C$23/'Activity levels'!$J16,IF(Inputs!$E$34="Finance Time",Inputs!$C$34*'Allocation Drivers'!D15/'Allocation Drivers'!$D$23/'Activity levels'!$J16,IF(Inputs!$E$34="Meals Provided",Inputs!$C$34*'Allocation Drivers'!E15/'Allocation Drivers'!$E$23/'Activity levels'!$J16,IF(Inputs!$E$34="Clinical Time",Inputs!$C$34*'Allocation Drivers'!F15/'Allocation Drivers'!$F$23/'Activity levels'!$J16,0))))),0))</f>
        <v>0</v>
      </c>
      <c r="G18" s="24">
        <f>IF(Inputs!$B$34="Direct",IF(Inputs!$D$34="Lymphoedema",Inputs!$C$34/'Activity levels'!$J8,0),IF(Inputs!$B$34="Indirect",IF(Inputs!$E$34="Headcount",Inputs!$C$34*'Allocation Drivers'!B8/'Allocation Drivers'!$B$23/'Activity levels'!$J8,IF(Inputs!$E$34="Floor Space",Inputs!$C$34*'Allocation Drivers'!C8/'Allocation Drivers'!$C$23/'Activity levels'!$J8,IF(Inputs!$E$34="Finance Time",Inputs!$C$34*'Allocation Drivers'!D8/'Allocation Drivers'!$D$23/'Activity levels'!$J8,IF(Inputs!$E$34="Meals Provided",Inputs!$C$34*'Allocation Drivers'!E8/'Allocation Drivers'!$E$23/'Activity levels'!$J8,IF(Inputs!$E$34="Clinical Time",Inputs!$C$34*'Allocation Drivers'!F8/'Allocation Drivers'!$F$23/'Activity levels'!$J8,0))))),0))</f>
        <v>0</v>
      </c>
      <c r="H18" s="24">
        <f>IF(Inputs!$B$34="Direct",IF(Inputs!$D$34="Education",Inputs!$C$34/'Activity levels'!$J9,0),IF(Inputs!$B$34="Indirect",IF(Inputs!$E$34="Headcount",Inputs!$C$34*'Allocation Drivers'!B9/'Allocation Drivers'!$B$23/'Activity levels'!$J9,IF(Inputs!$E$34="Floor Space",Inputs!$C$34*'Allocation Drivers'!C9/'Allocation Drivers'!$C$23/'Activity levels'!$J9,IF(Inputs!$E$34="Finance Time",Inputs!$C$34*'Allocation Drivers'!D9/'Allocation Drivers'!$D$23/'Activity levels'!$J9,IF(Inputs!$E$34="Meals Provided",Inputs!$C$34*'Allocation Drivers'!E9/'Allocation Drivers'!$E$23/'Activity levels'!$J9,IF(Inputs!$E$34="Clinical Time",Inputs!$C$34*'Allocation Drivers'!F9/'Allocation Drivers'!$F$23/'Activity levels'!$J9,0))))),0))</f>
        <v>0</v>
      </c>
      <c r="I18" s="24">
        <f>IF(Inputs!$B$34="Direct",IF(Inputs!$D$34="Research",Inputs!$C$34/'Activity levels'!$J10,0),IF(Inputs!$B$34="Indirect",IF(Inputs!$E$34="Headcount",Inputs!$C$34*'Allocation Drivers'!B10/'Allocation Drivers'!$B$23/'Activity levels'!$J10,IF(Inputs!$E$34="Floor Space",Inputs!$C$34*'Allocation Drivers'!C10/'Allocation Drivers'!$C$23/'Activity levels'!$J10,IF(Inputs!$E$34="Finance Time",Inputs!$C$34*'Allocation Drivers'!D10/'Allocation Drivers'!$D$23/'Activity levels'!$J10,IF(Inputs!$E$34="Meals Provided",Inputs!$C$34*'Allocation Drivers'!E10/'Allocation Drivers'!$E$23/'Activity levels'!$J10,IF(Inputs!$E$34="Clinical Time",Inputs!$C$34*'Allocation Drivers'!F10/'Allocation Drivers'!$F$23/'Activity levels'!$J10,0))))),0))</f>
        <v>0</v>
      </c>
      <c r="J18" s="24">
        <f>IF(Inputs!$B$34="Direct",IF(Inputs!$D$34="Bereavement / Family Support / Living Well (Adult)",Inputs!$C$34/'Activity levels'!$J11,0),IF(Inputs!$B$34="Indirect",IF(Inputs!$E$34="Headcount",Inputs!$C$34*'Allocation Drivers'!B11/'Allocation Drivers'!$B$23/'Activity levels'!$J11,IF(Inputs!$E$34="Floor Space",Inputs!$C$34*'Allocation Drivers'!C11/'Allocation Drivers'!$C$23/'Activity levels'!$J11,IF(Inputs!$E$34="Finance Time",Inputs!$C$34*'Allocation Drivers'!D11/'Allocation Drivers'!$D$23/'Activity levels'!$J11,IF(Inputs!$E$34="Meals Provided",Inputs!$C$34*'Allocation Drivers'!E11/'Allocation Drivers'!$E$23/'Activity levels'!$J11,IF(Inputs!$E$34="Clinical Time",Inputs!$C$34*'Allocation Drivers'!F11/'Allocation Drivers'!$F$23/'Activity levels'!$J11,0))))),0))</f>
        <v>0</v>
      </c>
      <c r="K18" s="24">
        <f>IF(Inputs!$B$34="Direct",IF(Inputs!$D$34="Inpatient (Children)",Inputs!$C$34/'Activity levels'!$J12,0),IF(Inputs!$B$34="Indirect",IF(Inputs!$E$34="Headcount",Inputs!$C$34*'Allocation Drivers'!B12/'Allocation Drivers'!$B$23/'Activity levels'!$J12,IF(Inputs!$E$34="Floor Space",Inputs!$C$34*'Allocation Drivers'!C12/'Allocation Drivers'!$C$23/'Activity levels'!$J12,IF(Inputs!$E$34="Finance Time",Inputs!$C$34*'Allocation Drivers'!D12/'Allocation Drivers'!$D$23/'Activity levels'!$J12,IF(Inputs!$E$34="Meals Provided",Inputs!$C$34*'Allocation Drivers'!E12/'Allocation Drivers'!$E$23/'Activity levels'!$J12,IF(Inputs!$E$34="Clinical Time",Inputs!$C$34*'Allocation Drivers'!F12/'Allocation Drivers'!$F$23/'Activity levels'!$J12,0))))),0))</f>
        <v>0</v>
      </c>
      <c r="L18" s="24">
        <f>IF(Inputs!$B$34="Direct",IF(Inputs!$D$34="Outpatient  / Hospital Inreach (Children)",Inputs!$C$34/'Activity levels'!$J13,0),IF(Inputs!$B$34="Indirect",IF(Inputs!$E$34="Headcount",Inputs!$C$34*'Allocation Drivers'!B13/'Allocation Drivers'!$B$23/'Activity levels'!$J13,IF(Inputs!$E$34="Floor Space",Inputs!$C$34*'Allocation Drivers'!C13/'Allocation Drivers'!$C$23/'Activity levels'!$J13,IF(Inputs!$E$34="Finance Time",Inputs!$C$34*'Allocation Drivers'!D13/'Allocation Drivers'!$D$23/'Activity levels'!$J13,IF(Inputs!$E$34="Meals Provided",Inputs!$C$34*'Allocation Drivers'!E13/'Allocation Drivers'!$E$23/'Activity levels'!$J13,IF(Inputs!$E$34="Clinical Time",Inputs!$C$34*'Allocation Drivers'!F13/'Allocation Drivers'!$F$23/'Activity levels'!$J13,0))))),0))</f>
        <v>0</v>
      </c>
      <c r="M18" s="24">
        <f>IF(Inputs!$B$34="Direct",IF(Inputs!$D$34="Specialist Care at Home (Hospice at Home / Rapid Response etc) (Children)",Inputs!$C$34/'Activity levels'!$J14,0),IF(Inputs!$B$34="Indirect",IF(Inputs!$E$34="Headcount",Inputs!$C$34*'Allocation Drivers'!B14/'Allocation Drivers'!$B$23/'Activity levels'!$J14,IF(Inputs!$E$34="Floor Space",Inputs!$C$34*'Allocation Drivers'!C14/'Allocation Drivers'!$C$23/'Activity levels'!$J14,IF(Inputs!$E$34="Finance Time",Inputs!$C$34*'Allocation Drivers'!D14/'Allocation Drivers'!$D$23/'Activity levels'!$J14,IF(Inputs!$E$34="Meals Provided",Inputs!$C$34*'Allocation Drivers'!E14/'Allocation Drivers'!$E$23/'Activity levels'!$J14,IF(Inputs!$E$34="Clinical Time",Inputs!$C$34*'Allocation Drivers'!F14/'Allocation Drivers'!$F$23/'Activity levels'!$J14,0))))),0))</f>
        <v>0</v>
      </c>
      <c r="N18" s="24">
        <f>IF(Inputs!$B$34="Direct",IF(Inputs!$D$34="Generalist / Non-specialist Community Visits (Children)",Inputs!$C$34/'Activity levels'!$J15,0),IF(Inputs!$B$34="Indirect",IF(Inputs!$E$34="Headcount",Inputs!$C$34*'Allocation Drivers'!B15/'Allocation Drivers'!$B$23/'Activity levels'!$J15,IF(Inputs!$E$34="Floor Space",Inputs!$C$34*'Allocation Drivers'!C15/'Allocation Drivers'!$C$23/'Activity levels'!$J15,IF(Inputs!$E$34="Finance Time",Inputs!$C$34*'Allocation Drivers'!D15/'Allocation Drivers'!$D$23/'Activity levels'!$J15,IF(Inputs!$E$34="Meals Provided",Inputs!$C$34*'Allocation Drivers'!E15/'Allocation Drivers'!$E$23/'Activity levels'!$J15,IF(Inputs!$E$34="Clinical Time",Inputs!$C$34*'Allocation Drivers'!F15/'Allocation Drivers'!$F$23/'Activity levels'!$J15,0))))),0))</f>
        <v>0</v>
      </c>
      <c r="O18" s="24">
        <f>IF(Inputs!$B$34="Direct",IF(Inputs!$D$34="Do not use",Inputs!$C$34/'Activity levels'!$J17,0),IF(Inputs!$B$34="Indirect",IF(Inputs!$E$34="Headcount",Inputs!$C$34*'Allocation Drivers'!B16/'Allocation Drivers'!$B$23/'Activity levels'!$J17,IF(Inputs!$E$34="Floor Space",Inputs!$C$34*'Allocation Drivers'!C16/'Allocation Drivers'!$C$23/'Activity levels'!$J17,IF(Inputs!$E$34="Finance Time",Inputs!$C$34*'Allocation Drivers'!D16/'Allocation Drivers'!$D$23/'Activity levels'!$J17,IF(Inputs!$E$34="Meals Provided",Inputs!$C$34*'Allocation Drivers'!E16/'Allocation Drivers'!$E$23/'Activity levels'!$J17,IF(Inputs!$E$34="Clinical Time",Inputs!$C$34*'Allocation Drivers'!F16/'Allocation Drivers'!$F$23/'Activity levels'!$J17,0))))),0))</f>
        <v>0</v>
      </c>
      <c r="P18" s="24">
        <f>IF(Inputs!$B$34="Direct",IF(Inputs!$D$34="Do not use",Inputs!$C$34/'Activity levels'!$J18,0),IF(Inputs!$B$34="Indirect",IF(Inputs!$E$34="Headcount",Inputs!$C$34*'Allocation Drivers'!B17/'Allocation Drivers'!$B$23/'Activity levels'!$J18,IF(Inputs!$E$34="Floor Space",Inputs!$C$34*'Allocation Drivers'!C17/'Allocation Drivers'!$C$23/'Activity levels'!$J18,IF(Inputs!$E$34="Finance Time",Inputs!$C$34*'Allocation Drivers'!D17/'Allocation Drivers'!$D$23/'Activity levels'!$J18,IF(Inputs!$E$34="Meals Provided",Inputs!$C$34*'Allocation Drivers'!E17/'Allocation Drivers'!$E$23/'Activity levels'!$J18,IF(Inputs!$E$34="Clinical Time",Inputs!$C$34*'Allocation Drivers'!F17/'Allocation Drivers'!$F$23/'Activity levels'!$J18,0))))),0))</f>
        <v>0</v>
      </c>
      <c r="Q18" s="24">
        <f>IF(Inputs!$B$34="Direct",IF(Inputs!$D$34="Bereavement / Family support / Living well (Children)",Inputs!$C$34/'Activity levels'!$J19,0),IF(Inputs!$B$34="Indirect",IF(Inputs!$E$34="Headcount",Inputs!$C$34*'Allocation Drivers'!B18/'Allocation Drivers'!$B$23/'Activity levels'!$J19,IF(Inputs!$E$34="Floor Space",Inputs!$C$34*'Allocation Drivers'!C18/'Allocation Drivers'!$C$23/'Activity levels'!$J19,IF(Inputs!$E$34="Finance Time",Inputs!$C$34*'Allocation Drivers'!D18/'Allocation Drivers'!$D$23/'Activity levels'!$J19,IF(Inputs!$E$34="Meals Provided",Inputs!$C$34*'Allocation Drivers'!E18/'Allocation Drivers'!$E$23/'Activity levels'!$J19,IF(Inputs!$E$34="Clinical Time",Inputs!$C$34*'Allocation Drivers'!F18/'Allocation Drivers'!$F$23/'Activity levels'!$J19,0))))),0))</f>
        <v>0</v>
      </c>
    </row>
    <row r="19" spans="1:17" x14ac:dyDescent="0.2">
      <c r="A19" t="s">
        <v>86</v>
      </c>
      <c r="B19" s="24">
        <f>IF(Inputs!$B$35="Direct",IF(Inputs!$D$35="Inpatient (Adult)",Inputs!$C$35/'Activity levels'!$J4,0),IF(Inputs!$B$35="Indirect",IF(Inputs!$E$35="Headcount",Inputs!$C$35*'Allocation Drivers'!B4/'Allocation Drivers'!$B$23/'Activity levels'!$J4,IF(Inputs!$E$35="Floor Space",Inputs!$C$35*'Allocation Drivers'!C4/'Allocation Drivers'!$C$23/'Activity levels'!$J4,IF(Inputs!$E$35="Finance Time",Inputs!$C$35*'Allocation Drivers'!D4/'Allocation Drivers'!$D$23/'Activity levels'!$J4,IF(Inputs!$E$35="Meals Provided",Inputs!$C$35*'Allocation Drivers'!E4/'Allocation Drivers'!$E$23/'Activity levels'!$J4,IF(Inputs!$E$35="Clinical Time",Inputs!$C$35*'Allocation Drivers'!F4/'Allocation Drivers'!$F$23/'Activity levels'!$J4,0))))),0))</f>
        <v>0</v>
      </c>
      <c r="C19" s="24">
        <f>IF(Inputs!$B$35="Direct",IF(Inputs!$D$35="Outpatient / Hospital Inreach (Adult)",Inputs!$C$35/'Activity levels'!$J5,0),IF(Inputs!$B$35="Indirect",IF(Inputs!$E$35="Headcount",Inputs!$C$35*'Allocation Drivers'!B5/'Allocation Drivers'!$B$23/'Activity levels'!$J5,IF(Inputs!$E$35="Floor Space",Inputs!$C$35*'Allocation Drivers'!C5/'Allocation Drivers'!$C$23/'Activity levels'!$J5,IF(Inputs!$E$35="Finance Time",Inputs!$C$35*'Allocation Drivers'!D5/'Allocation Drivers'!$D$23/'Activity levels'!$J5,IF(Inputs!$E$35="Meals Provided",Inputs!$C$35*'Allocation Drivers'!E5/'Allocation Drivers'!$E$23/'Activity levels'!$J5,IF(Inputs!$E$35="Clinical Time",Inputs!$C$35*'Allocation Drivers'!F5/'Allocation Drivers'!$F$23/'Activity levels'!$J5,0))))),0))</f>
        <v>0</v>
      </c>
      <c r="D19" s="24">
        <f>IF(Inputs!$B$35="Direct",IF(Inputs!$D$35="Specialist Care at Home (Hospice at Home / Rapid Response etc) (Adult)",Inputs!$C$35/'Activity levels'!$J6,0),IF(Inputs!$B$35="Indirect",IF(Inputs!$E$35="Headcount",Inputs!$C$35*'Allocation Drivers'!B6/'Allocation Drivers'!$B$23/'Activity levels'!$J6,IF(Inputs!$E$35="Floor Space",Inputs!$C$35*'Allocation Drivers'!C6/'Allocation Drivers'!$C$23/'Activity levels'!$J6,IF(Inputs!$E$35="Finance Time",Inputs!$C$35*'Allocation Drivers'!D6/'Allocation Drivers'!$D$23/'Activity levels'!$J6,IF(Inputs!$E$35="Meals Provided",Inputs!$C$35*'Allocation Drivers'!E6/'Allocation Drivers'!$E$23/'Activity levels'!$J6,IF(Inputs!$E$35="Clinical Time",Inputs!$C$35*'Allocation Drivers'!F6/'Allocation Drivers'!$F$23/'Activity levels'!$J6,0))))),0))</f>
        <v>0</v>
      </c>
      <c r="E19" s="24" t="e">
        <f>IF(Inputs!$B$35="Direct",IF(Inputs!$D$35="Generalist / Non-specialist Community Visits (Adult)",Inputs!$C$35/'Activity levels'!$J7,0),IF(Inputs!$B$35="Indirect",IF(Inputs!$E$35="Headcount",Inputs!$C$35*'Allocation Drivers'!B7/'Allocation Drivers'!$B$23/'Activity levels'!$J7,IF(Inputs!$E$35="Floor Space",Inputs!$C$35*'Allocation Drivers'!C7/'Allocation Drivers'!$C$23/'Activity levels'!$J7,IF(Inputs!$E$35="Finance Time",Inputs!$C$35*'Allocation Drivers'!D7/'Allocation Drivers'!$D$23/'Activity levels'!$J7,IF(Inputs!$E$35="Meals Provided",Inputs!$C$35*'Allocation Drivers'!E7/'Allocation Drivers'!$E$23/'Activity levels'!$J7,IF(Inputs!$E$35="Clinical Time",Inputs!$C$35*'Allocation Drivers'!F7/'Allocation Drivers'!$F$23/'Activity levels'!$J7,0))))),0))</f>
        <v>#DIV/0!</v>
      </c>
      <c r="F19" s="24">
        <f>IF(Inputs!$B$35="Direct",IF(Inputs!$D$35="Domicilliary Care",Inputs!$C$35/'Activity levels'!$J16,0),IF(Inputs!$B$35="Indirect",IF(Inputs!$E$35="Headcount",Inputs!$C$35*'Allocation Drivers'!B15/'Allocation Drivers'!$B$23/'Activity levels'!$J16,IF(Inputs!$E$35="Floor Space",Inputs!$C$35*'Allocation Drivers'!C15/'Allocation Drivers'!$C$23/'Activity levels'!$J16,IF(Inputs!$E$35="Finance Time",Inputs!$C$35*'Allocation Drivers'!D15/'Allocation Drivers'!$D$23/'Activity levels'!$J16,IF(Inputs!$E$35="Meals Provided",Inputs!$C$35*'Allocation Drivers'!E15/'Allocation Drivers'!$E$23/'Activity levels'!$J16,IF(Inputs!$E$35="Clinical Time",Inputs!$C$35*'Allocation Drivers'!F15/'Allocation Drivers'!$F$23/'Activity levels'!$J16,0))))),0))</f>
        <v>0</v>
      </c>
      <c r="G19" s="24">
        <f>IF(Inputs!$B$35="Direct",IF(Inputs!$D$35="Lymphoedema",Inputs!$C$35/'Activity levels'!$J8,0),IF(Inputs!$B$35="Indirect",IF(Inputs!$E$35="Headcount",Inputs!$C$35*'Allocation Drivers'!B8/'Allocation Drivers'!$B$23/'Activity levels'!$J8,IF(Inputs!$E$35="Floor Space",Inputs!$C$35*'Allocation Drivers'!C8/'Allocation Drivers'!$C$23/'Activity levels'!$J8,IF(Inputs!$E$35="Finance Time",Inputs!$C$35*'Allocation Drivers'!D8/'Allocation Drivers'!$D$23/'Activity levels'!$J8,IF(Inputs!$E$35="Meals Provided",Inputs!$C$35*'Allocation Drivers'!E8/'Allocation Drivers'!$E$23/'Activity levels'!$J8,IF(Inputs!$E$35="Clinical Time",Inputs!$C$35*'Allocation Drivers'!F8/'Allocation Drivers'!$F$23/'Activity levels'!$J8,0))))),0))</f>
        <v>0</v>
      </c>
      <c r="H19" s="24">
        <f>IF(Inputs!$B$35="Direct",IF(Inputs!$D$35="Education",Inputs!$C$35/'Activity levels'!$J9,0),IF(Inputs!$B$35="Indirect",IF(Inputs!$E$35="Headcount",Inputs!$C$35*'Allocation Drivers'!B9/'Allocation Drivers'!$B$23/'Activity levels'!$J9,IF(Inputs!$E$35="Floor Space",Inputs!$C$35*'Allocation Drivers'!C9/'Allocation Drivers'!$C$23/'Activity levels'!$J9,IF(Inputs!$E$35="Finance Time",Inputs!$C$35*'Allocation Drivers'!D9/'Allocation Drivers'!$D$23/'Activity levels'!$J9,IF(Inputs!$E$35="Meals Provided",Inputs!$C$35*'Allocation Drivers'!E9/'Allocation Drivers'!$E$23/'Activity levels'!$J9,IF(Inputs!$E$35="Clinical Time",Inputs!$C$35*'Allocation Drivers'!F9/'Allocation Drivers'!$F$23/'Activity levels'!$J9,0))))),0))</f>
        <v>0</v>
      </c>
      <c r="I19" s="24">
        <f>IF(Inputs!$B$35="Direct",IF(Inputs!$D$35="Research",Inputs!$C$35/'Activity levels'!$J10,0),IF(Inputs!$B$35="Indirect",IF(Inputs!$E$35="Headcount",Inputs!$C$35*'Allocation Drivers'!B10/'Allocation Drivers'!$B$23/'Activity levels'!$J10,IF(Inputs!$E$35="Floor Space",Inputs!$C$35*'Allocation Drivers'!C10/'Allocation Drivers'!$C$23/'Activity levels'!$J10,IF(Inputs!$E$35="Finance Time",Inputs!$C$35*'Allocation Drivers'!D10/'Allocation Drivers'!$D$23/'Activity levels'!$J10,IF(Inputs!$E$35="Meals Provided",Inputs!$C$35*'Allocation Drivers'!E10/'Allocation Drivers'!$E$23/'Activity levels'!$J10,IF(Inputs!$E$35="Clinical Time",Inputs!$C$35*'Allocation Drivers'!F10/'Allocation Drivers'!$F$23/'Activity levels'!$J10,0))))),0))</f>
        <v>0</v>
      </c>
      <c r="J19" s="24">
        <f>IF(Inputs!$B$35="Direct",IF(Inputs!$D$35="Bereavement / Family Support / Living Well (Adult)",Inputs!$C$35/'Activity levels'!$J11,0),IF(Inputs!$B$35="Indirect",IF(Inputs!$E$35="Headcount",Inputs!$C$35*'Allocation Drivers'!B11/'Allocation Drivers'!$B$23/'Activity levels'!$J11,IF(Inputs!$E$35="Floor Space",Inputs!$C$35*'Allocation Drivers'!C11/'Allocation Drivers'!$C$23/'Activity levels'!$J11,IF(Inputs!$E$35="Finance Time",Inputs!$C$35*'Allocation Drivers'!D11/'Allocation Drivers'!$D$23/'Activity levels'!$J11,IF(Inputs!$E$35="Meals Provided",Inputs!$C$35*'Allocation Drivers'!E11/'Allocation Drivers'!$E$23/'Activity levels'!$J11,IF(Inputs!$E$35="Clinical Time",Inputs!$C$35*'Allocation Drivers'!F11/'Allocation Drivers'!$F$23/'Activity levels'!$J11,0))))),0))</f>
        <v>0</v>
      </c>
      <c r="K19" s="24">
        <f>IF(Inputs!$B$35="Direct",IF(Inputs!$D$35="Inpatient (Children)",Inputs!$C$35/'Activity levels'!$J12,0),IF(Inputs!$B$35="Indirect",IF(Inputs!$E$35="Headcount",Inputs!$C$35*'Allocation Drivers'!B12/'Allocation Drivers'!$B$23/'Activity levels'!$J12,IF(Inputs!$E$35="Floor Space",Inputs!$C$35*'Allocation Drivers'!C12/'Allocation Drivers'!$C$23/'Activity levels'!$J12,IF(Inputs!$E$35="Finance Time",Inputs!$C$35*'Allocation Drivers'!D12/'Allocation Drivers'!$D$23/'Activity levels'!$J12,IF(Inputs!$E$35="Meals Provided",Inputs!$C$35*'Allocation Drivers'!E12/'Allocation Drivers'!$E$23/'Activity levels'!$J12,IF(Inputs!$E$35="Clinical Time",Inputs!$C$35*'Allocation Drivers'!F12/'Allocation Drivers'!$F$23/'Activity levels'!$J12,0))))),0))</f>
        <v>0</v>
      </c>
      <c r="L19" s="24">
        <f>IF(Inputs!$B$35="Direct",IF(Inputs!$D$35="Outpatient  / Hospital Inreach (Children)",Inputs!$C$35/'Activity levels'!$J13,0),IF(Inputs!$B$35="Indirect",IF(Inputs!$E$35="Headcount",Inputs!$C$35*'Allocation Drivers'!B13/'Allocation Drivers'!$B$23/'Activity levels'!$J13,IF(Inputs!$E$35="Floor Space",Inputs!$C$35*'Allocation Drivers'!C13/'Allocation Drivers'!$C$23/'Activity levels'!$J13,IF(Inputs!$E$35="Finance Time",Inputs!$C$35*'Allocation Drivers'!D13/'Allocation Drivers'!$D$23/'Activity levels'!$J13,IF(Inputs!$E$35="Meals Provided",Inputs!$C$35*'Allocation Drivers'!E13/'Allocation Drivers'!$E$23/'Activity levels'!$J13,IF(Inputs!$E$35="Clinical Time",Inputs!$C$35*'Allocation Drivers'!F13/'Allocation Drivers'!$F$23/'Activity levels'!$J13,0))))),0))</f>
        <v>0</v>
      </c>
      <c r="M19" s="24">
        <f>IF(Inputs!$B$35="Direct",IF(Inputs!$D$35="Specialist Care at Home (Hospice at Home / Rapid Response etc) (Children)",Inputs!$C$35/'Activity levels'!$J14,0),IF(Inputs!$B$35="Indirect",IF(Inputs!$E$35="Headcount",Inputs!$C$35*'Allocation Drivers'!B14/'Allocation Drivers'!$B$23/'Activity levels'!$J14,IF(Inputs!$E$35="Floor Space",Inputs!$C$35*'Allocation Drivers'!C14/'Allocation Drivers'!$C$23/'Activity levels'!$J14,IF(Inputs!$E$35="Finance Time",Inputs!$C$35*'Allocation Drivers'!D14/'Allocation Drivers'!$D$23/'Activity levels'!$J14,IF(Inputs!$E$35="Meals Provided",Inputs!$C$35*'Allocation Drivers'!E14/'Allocation Drivers'!$E$23/'Activity levels'!$J14,IF(Inputs!$E$35="Clinical Time",Inputs!$C$35*'Allocation Drivers'!F14/'Allocation Drivers'!$F$23/'Activity levels'!$J14,0))))),0))</f>
        <v>0</v>
      </c>
      <c r="N19" s="24">
        <f>IF(Inputs!$B$35="Direct",IF(Inputs!$D$35="Generalist / Non-specialist Community Visits (Children)",Inputs!$C$35/'Activity levels'!$J15,0),IF(Inputs!$B$35="Indirect",IF(Inputs!$E$35="Headcount",Inputs!$C$35*'Allocation Drivers'!B15/'Allocation Drivers'!$B$23/'Activity levels'!$J15,IF(Inputs!$E$35="Floor Space",Inputs!$C$35*'Allocation Drivers'!C15/'Allocation Drivers'!$C$23/'Activity levels'!$J15,IF(Inputs!$E$35="Finance Time",Inputs!$C$35*'Allocation Drivers'!D15/'Allocation Drivers'!$D$23/'Activity levels'!$J15,IF(Inputs!$E$35="Meals Provided",Inputs!$C$35*'Allocation Drivers'!E15/'Allocation Drivers'!$E$23/'Activity levels'!$J15,IF(Inputs!$E$35="Clinical Time",Inputs!$C$35*'Allocation Drivers'!F15/'Allocation Drivers'!$F$23/'Activity levels'!$J15,0))))),0))</f>
        <v>0</v>
      </c>
      <c r="O19" s="24">
        <f>IF(Inputs!$B$35="Direct",IF(Inputs!$D$35="Do not use",Inputs!$C$35/'Activity levels'!$J17,0),IF(Inputs!$B$35="Indirect",IF(Inputs!$E$35="Headcount",Inputs!$C$35*'Allocation Drivers'!B16/'Allocation Drivers'!$B$23/'Activity levels'!$J17,IF(Inputs!$E$35="Floor Space",Inputs!$C$35*'Allocation Drivers'!C16/'Allocation Drivers'!$C$23/'Activity levels'!$J17,IF(Inputs!$E$35="Finance Time",Inputs!$C$35*'Allocation Drivers'!D16/'Allocation Drivers'!$D$23/'Activity levels'!$J17,IF(Inputs!$E$35="Meals Provided",Inputs!$C$35*'Allocation Drivers'!E16/'Allocation Drivers'!$E$23/'Activity levels'!$J17,IF(Inputs!$E$35="Clinical Time",Inputs!$C$35*'Allocation Drivers'!F16/'Allocation Drivers'!$F$23/'Activity levels'!$J17,0))))),0))</f>
        <v>0</v>
      </c>
      <c r="P19" s="24">
        <f>IF(Inputs!$B$35="Direct",IF(Inputs!$D$35="Do not use",Inputs!$C$35/'Activity levels'!$J18,0),IF(Inputs!$B$35="Indirect",IF(Inputs!$E$35="Headcount",Inputs!$C$35*'Allocation Drivers'!B17/'Allocation Drivers'!$B$23/'Activity levels'!$J18,IF(Inputs!$E$35="Floor Space",Inputs!$C$35*'Allocation Drivers'!C17/'Allocation Drivers'!$C$23/'Activity levels'!$J18,IF(Inputs!$E$35="Finance Time",Inputs!$C$35*'Allocation Drivers'!D17/'Allocation Drivers'!$D$23/'Activity levels'!$J18,IF(Inputs!$E$35="Meals Provided",Inputs!$C$35*'Allocation Drivers'!E17/'Allocation Drivers'!$E$23/'Activity levels'!$J18,IF(Inputs!$E$35="Clinical Time",Inputs!$C$35*'Allocation Drivers'!F17/'Allocation Drivers'!$F$23/'Activity levels'!$J18,0))))),0))</f>
        <v>0</v>
      </c>
      <c r="Q19" s="24">
        <f>IF(Inputs!$B$35="Direct",IF(Inputs!$D$35="Bereavement / Family support / Living well (Children)",Inputs!$C$35/'Activity levels'!$J19,0),IF(Inputs!$B$35="Indirect",IF(Inputs!$E$35="Headcount",Inputs!$C$35*'Allocation Drivers'!B18/'Allocation Drivers'!$B$23/'Activity levels'!$J19,IF(Inputs!$E$35="Floor Space",Inputs!$C$35*'Allocation Drivers'!C18/'Allocation Drivers'!$C$23/'Activity levels'!$J19,IF(Inputs!$E$35="Finance Time",Inputs!$C$35*'Allocation Drivers'!D18/'Allocation Drivers'!$D$23/'Activity levels'!$J19,IF(Inputs!$E$35="Meals Provided",Inputs!$C$35*'Allocation Drivers'!E18/'Allocation Drivers'!$E$23/'Activity levels'!$J19,IF(Inputs!$E$35="Clinical Time",Inputs!$C$35*'Allocation Drivers'!F18/'Allocation Drivers'!$F$23/'Activity levels'!$J19,0))))),0))</f>
        <v>0</v>
      </c>
    </row>
    <row r="20" spans="1:17" x14ac:dyDescent="0.2">
      <c r="A20" t="s">
        <v>87</v>
      </c>
      <c r="B20" s="24">
        <f>IF(Inputs!$B$36="Direct",IF(Inputs!$D$36="Inpatient (Adult)",Inputs!$C$36/'Activity levels'!$J4,0),IF(Inputs!$B$36="Indirect",IF(Inputs!$E$36="Headcount",Inputs!$C$36*'Allocation Drivers'!B4/'Allocation Drivers'!$B$23/'Activity levels'!$J4,IF(Inputs!$E$36="Floor Space",Inputs!$C$36*'Allocation Drivers'!C4/'Allocation Drivers'!$C$23/'Activity levels'!$J4,IF(Inputs!$E$36="Finance Time",Inputs!$C$36*'Allocation Drivers'!D4/'Allocation Drivers'!$D$23/'Activity levels'!$J4,IF(Inputs!$E$36="Meals Provided",Inputs!$C$36*'Allocation Drivers'!E4/'Allocation Drivers'!$E$23/'Activity levels'!$J4,IF(Inputs!$E$36="Clinical Time",Inputs!$C$36*'Allocation Drivers'!F4/'Allocation Drivers'!$F$23/'Activity levels'!$J4,0))))),0))</f>
        <v>0</v>
      </c>
      <c r="C20" s="24">
        <f>IF(Inputs!$B$36="Direct",IF(Inputs!$D$36="Outpatient / Hospital Inreach (Adult)",Inputs!$C$36/'Activity levels'!$J5,0),IF(Inputs!$B$36="Indirect",IF(Inputs!$E$36="Headcount",Inputs!$C$36*'Allocation Drivers'!B5/'Allocation Drivers'!$B$23/'Activity levels'!$J5,IF(Inputs!$E$36="Floor Space",Inputs!$C$36*'Allocation Drivers'!C5/'Allocation Drivers'!$C$23/'Activity levels'!$J5,IF(Inputs!$E$36="Finance Time",Inputs!$C$36*'Allocation Drivers'!D5/'Allocation Drivers'!$D$23/'Activity levels'!$J5,IF(Inputs!$E$36="Meals Provided",Inputs!$C$36*'Allocation Drivers'!E5/'Allocation Drivers'!$E$23/'Activity levels'!$J5,IF(Inputs!$E$36="Clinical Time",Inputs!$C$36*'Allocation Drivers'!F5/'Allocation Drivers'!$F$23/'Activity levels'!$J5,0))))),0))</f>
        <v>0</v>
      </c>
      <c r="D20" s="24">
        <f>IF(Inputs!$B$36="Direct",IF(Inputs!$D$36="Specialist Care at Home (Hospice at Home / Rapid Response etc) (Adult)",Inputs!$C$36/'Activity levels'!$J6,0),IF(Inputs!$B$36="Indirect",IF(Inputs!$E$36="Headcount",Inputs!$C$36*'Allocation Drivers'!B6/'Allocation Drivers'!$B$23/'Activity levels'!$J6,IF(Inputs!$E$36="Floor Space",Inputs!$C$36*'Allocation Drivers'!C6/'Allocation Drivers'!$C$23/'Activity levels'!$J6,IF(Inputs!$E$36="Finance Time",Inputs!$C$36*'Allocation Drivers'!D6/'Allocation Drivers'!$D$23/'Activity levels'!$J6,IF(Inputs!$E$36="Meals Provided",Inputs!$C$36*'Allocation Drivers'!E6/'Allocation Drivers'!$E$23/'Activity levels'!$J6,IF(Inputs!$E$36="Clinical Time",Inputs!$C$36*'Allocation Drivers'!F6/'Allocation Drivers'!$F$23/'Activity levels'!$J6,0))))),0))</f>
        <v>0</v>
      </c>
      <c r="E20" s="24" t="e">
        <f>IF(Inputs!$B$36="Direct",IF(Inputs!$D$36="Generalist / Non-specialist Community Visits (Adult)",Inputs!$C$36/'Activity levels'!$J7,0),IF(Inputs!$B$36="Indirect",IF(Inputs!$E$36="Headcount",Inputs!$C$36*'Allocation Drivers'!B7/'Allocation Drivers'!$B$23/'Activity levels'!$J7,IF(Inputs!$E$36="Floor Space",Inputs!$C$36*'Allocation Drivers'!C7/'Allocation Drivers'!$C$23/'Activity levels'!$J7,IF(Inputs!$E$36="Finance Time",Inputs!$C$36*'Allocation Drivers'!D7/'Allocation Drivers'!$D$23/'Activity levels'!$J7,IF(Inputs!$E$36="Meals Provided",Inputs!$C$36*'Allocation Drivers'!E7/'Allocation Drivers'!$E$23/'Activity levels'!$J7,IF(Inputs!$E$36="Clinical Time",Inputs!$C$36*'Allocation Drivers'!F7/'Allocation Drivers'!$F$23/'Activity levels'!$J7,0))))),0))</f>
        <v>#DIV/0!</v>
      </c>
      <c r="F20" s="24">
        <f>IF(Inputs!$B$36="Direct",IF(Inputs!$D$36="Domicilliary Care",Inputs!$C$36/'Activity levels'!$J16,0),IF(Inputs!$B$36="Indirect",IF(Inputs!$E$36="Headcount",Inputs!$C$36*'Allocation Drivers'!B15/'Allocation Drivers'!$B$23/'Activity levels'!$J16,IF(Inputs!$E$36="Floor Space",Inputs!$C$36*'Allocation Drivers'!C15/'Allocation Drivers'!$C$23/'Activity levels'!$J16,IF(Inputs!$E$36="Finance Time",Inputs!$C$36*'Allocation Drivers'!D15/'Allocation Drivers'!$D$23/'Activity levels'!$J16,IF(Inputs!$E$36="Meals Provided",Inputs!$C$36*'Allocation Drivers'!E15/'Allocation Drivers'!$E$23/'Activity levels'!$J16,IF(Inputs!$E$36="Clinical Time",Inputs!$C$36*'Allocation Drivers'!F15/'Allocation Drivers'!$F$23/'Activity levels'!$J16,0))))),0))</f>
        <v>0</v>
      </c>
      <c r="G20" s="24">
        <f>IF(Inputs!$B$36="Direct",IF(Inputs!$D$36="Lymphoedema",Inputs!$C$36/'Activity levels'!$J8,0),IF(Inputs!$B$36="Indirect",IF(Inputs!$E$36="Headcount",Inputs!$C$36*'Allocation Drivers'!B8/'Allocation Drivers'!$B$23/'Activity levels'!$J8,IF(Inputs!$E$36="Floor Space",Inputs!$C$36*'Allocation Drivers'!C8/'Allocation Drivers'!$C$23/'Activity levels'!$J8,IF(Inputs!$E$36="Finance Time",Inputs!$C$36*'Allocation Drivers'!D8/'Allocation Drivers'!$D$23/'Activity levels'!$J8,IF(Inputs!$E$36="Meals Provided",Inputs!$C$36*'Allocation Drivers'!E8/'Allocation Drivers'!$E$23/'Activity levels'!$J8,IF(Inputs!$E$36="Clinical Time",Inputs!$C$36*'Allocation Drivers'!F8/'Allocation Drivers'!$F$23/'Activity levels'!$J8,0))))),0))</f>
        <v>0</v>
      </c>
      <c r="H20" s="24">
        <f>IF(Inputs!$B$36="Direct",IF(Inputs!$D$36="Education",Inputs!$C$36/'Activity levels'!$J9,0),IF(Inputs!$B$36="Indirect",IF(Inputs!$E$36="Headcount",Inputs!$C$36*'Allocation Drivers'!B9/'Allocation Drivers'!$B$23/'Activity levels'!$J9,IF(Inputs!$E$36="Floor Space",Inputs!$C$36*'Allocation Drivers'!C9/'Allocation Drivers'!$C$23/'Activity levels'!$J9,IF(Inputs!$E$36="Finance Time",Inputs!$C$36*'Allocation Drivers'!D9/'Allocation Drivers'!$D$23/'Activity levels'!$J9,IF(Inputs!$E$36="Meals Provided",Inputs!$C$36*'Allocation Drivers'!E9/'Allocation Drivers'!$E$23/'Activity levels'!$J9,IF(Inputs!$E$36="Clinical Time",Inputs!$C$36*'Allocation Drivers'!F9/'Allocation Drivers'!$F$23/'Activity levels'!$J9,0))))),0))</f>
        <v>0</v>
      </c>
      <c r="I20" s="24">
        <f>IF(Inputs!$B$36="Direct",IF(Inputs!$D$36="Research",Inputs!$C$36/'Activity levels'!$J10,0),IF(Inputs!$B$36="Indirect",IF(Inputs!$E$36="Headcount",Inputs!$C$36*'Allocation Drivers'!B10/'Allocation Drivers'!$B$23/'Activity levels'!$J10,IF(Inputs!$E$36="Floor Space",Inputs!$C$36*'Allocation Drivers'!C10/'Allocation Drivers'!$C$23/'Activity levels'!$J10,IF(Inputs!$E$36="Finance Time",Inputs!$C$36*'Allocation Drivers'!D10/'Allocation Drivers'!$D$23/'Activity levels'!$J10,IF(Inputs!$E$36="Meals Provided",Inputs!$C$36*'Allocation Drivers'!E10/'Allocation Drivers'!$E$23/'Activity levels'!$J10,IF(Inputs!$E$36="Clinical Time",Inputs!$C$36*'Allocation Drivers'!F10/'Allocation Drivers'!$F$23/'Activity levels'!$J10,0))))),0))</f>
        <v>0</v>
      </c>
      <c r="J20" s="24">
        <f>IF(Inputs!$B$36="Direct",IF(Inputs!$D$36="Bereavement / Family Support / Living Well (Adult)",Inputs!$C$36/'Activity levels'!$J11,0),IF(Inputs!$B$36="Indirect",IF(Inputs!$E$36="Headcount",Inputs!$C$36*'Allocation Drivers'!B11/'Allocation Drivers'!$B$23/'Activity levels'!$J11,IF(Inputs!$E$36="Floor Space",Inputs!$C$36*'Allocation Drivers'!C11/'Allocation Drivers'!$C$23/'Activity levels'!$J11,IF(Inputs!$E$36="Finance Time",Inputs!$C$36*'Allocation Drivers'!D11/'Allocation Drivers'!$D$23/'Activity levels'!$J11,IF(Inputs!$E$36="Meals Provided",Inputs!$C$36*'Allocation Drivers'!E11/'Allocation Drivers'!$E$23/'Activity levels'!$J11,IF(Inputs!$E$36="Clinical Time",Inputs!$C$36*'Allocation Drivers'!F11/'Allocation Drivers'!$F$23/'Activity levels'!$J11,0))))),0))</f>
        <v>0</v>
      </c>
      <c r="K20" s="24">
        <f>IF(Inputs!$B$36="Direct",IF(Inputs!$D$36="Inpatient (Children)",Inputs!$C$36/'Activity levels'!$J12,0),IF(Inputs!$B$36="Indirect",IF(Inputs!$E$36="Headcount",Inputs!$C$36*'Allocation Drivers'!B12/'Allocation Drivers'!$B$23/'Activity levels'!$J12,IF(Inputs!$E$36="Floor Space",Inputs!$C$36*'Allocation Drivers'!C12/'Allocation Drivers'!$C$23/'Activity levels'!$J12,IF(Inputs!$E$36="Finance Time",Inputs!$C$36*'Allocation Drivers'!D12/'Allocation Drivers'!$D$23/'Activity levels'!$J12,IF(Inputs!$E$36="Meals Provided",Inputs!$C$36*'Allocation Drivers'!E12/'Allocation Drivers'!$E$23/'Activity levels'!$J12,IF(Inputs!$E$36="Clinical Time",Inputs!$C$36*'Allocation Drivers'!F12/'Allocation Drivers'!$F$23/'Activity levels'!$J12,0))))),0))</f>
        <v>0</v>
      </c>
      <c r="L20" s="24">
        <f>IF(Inputs!$B$36="Direct",IF(Inputs!$D$36="Outpatient  / Hospital Inreach (Children)",Inputs!$C$36/'Activity levels'!$J13,0),IF(Inputs!$B$36="Indirect",IF(Inputs!$E$36="Headcount",Inputs!$C$36*'Allocation Drivers'!B13/'Allocation Drivers'!$B$23/'Activity levels'!$J13,IF(Inputs!$E$36="Floor Space",Inputs!$C$36*'Allocation Drivers'!C13/'Allocation Drivers'!$C$23/'Activity levels'!$J13,IF(Inputs!$E$36="Finance Time",Inputs!$C$36*'Allocation Drivers'!D13/'Allocation Drivers'!$D$23/'Activity levels'!$J13,IF(Inputs!$E$36="Meals Provided",Inputs!$C$36*'Allocation Drivers'!E13/'Allocation Drivers'!$E$23/'Activity levels'!$J13,IF(Inputs!$E$36="Clinical Time",Inputs!$C$36*'Allocation Drivers'!F13/'Allocation Drivers'!$F$23/'Activity levels'!$J13,0))))),0))</f>
        <v>0</v>
      </c>
      <c r="M20" s="24">
        <f>IF(Inputs!$B$36="Direct",IF(Inputs!$D$36="Specialist Care at Home (Hospice at Home / Rapid Response etc) (Children)",Inputs!$C$36/'Activity levels'!$J14,0),IF(Inputs!$B$36="Indirect",IF(Inputs!$E$36="Headcount",Inputs!$C$36*'Allocation Drivers'!B14/'Allocation Drivers'!$B$23/'Activity levels'!$J14,IF(Inputs!$E$36="Floor Space",Inputs!$C$36*'Allocation Drivers'!C14/'Allocation Drivers'!$C$23/'Activity levels'!$J14,IF(Inputs!$E$36="Finance Time",Inputs!$C$36*'Allocation Drivers'!D14/'Allocation Drivers'!$D$23/'Activity levels'!$J14,IF(Inputs!$E$36="Meals Provided",Inputs!$C$36*'Allocation Drivers'!E14/'Allocation Drivers'!$E$23/'Activity levels'!$J14,IF(Inputs!$E$36="Clinical Time",Inputs!$C$36*'Allocation Drivers'!F14/'Allocation Drivers'!$F$23/'Activity levels'!$J14,0))))),0))</f>
        <v>0</v>
      </c>
      <c r="N20" s="24">
        <f>IF(Inputs!$B$36="Direct",IF(Inputs!$D$36="Generalist / Non-specialist Community Visits (Children)",Inputs!$C$36/'Activity levels'!$J15,0),IF(Inputs!$B$36="Indirect",IF(Inputs!$E$36="Headcount",Inputs!$C$36*'Allocation Drivers'!B15/'Allocation Drivers'!$B$23/'Activity levels'!$J15,IF(Inputs!$E$36="Floor Space",Inputs!$C$36*'Allocation Drivers'!C15/'Allocation Drivers'!$C$23/'Activity levels'!$J15,IF(Inputs!$E$36="Finance Time",Inputs!$C$36*'Allocation Drivers'!D15/'Allocation Drivers'!$D$23/'Activity levels'!$J15,IF(Inputs!$E$36="Meals Provided",Inputs!$C$36*'Allocation Drivers'!E15/'Allocation Drivers'!$E$23/'Activity levels'!$J15,IF(Inputs!$E$36="Clinical Time",Inputs!$C$36*'Allocation Drivers'!F15/'Allocation Drivers'!$F$23/'Activity levels'!$J15,0))))),0))</f>
        <v>0</v>
      </c>
      <c r="O20" s="24">
        <f>IF(Inputs!$B$36="Direct",IF(Inputs!$D$36="Do not use",Inputs!$C$36/'Activity levels'!$J17,0),IF(Inputs!$B$36="Indirect",IF(Inputs!$E$36="Headcount",Inputs!$C$36*'Allocation Drivers'!B16/'Allocation Drivers'!$B$23/'Activity levels'!$J17,IF(Inputs!$E$36="Floor Space",Inputs!$C$36*'Allocation Drivers'!C16/'Allocation Drivers'!$C$23/'Activity levels'!$J17,IF(Inputs!$E$36="Finance Time",Inputs!$C$36*'Allocation Drivers'!D16/'Allocation Drivers'!$D$23/'Activity levels'!$J17,IF(Inputs!$E$36="Meals Provided",Inputs!$C$36*'Allocation Drivers'!E16/'Allocation Drivers'!$E$23/'Activity levels'!$J17,IF(Inputs!$E$36="Clinical Time",Inputs!$C$36*'Allocation Drivers'!F16/'Allocation Drivers'!$F$23/'Activity levels'!$J17,0))))),0))</f>
        <v>0</v>
      </c>
      <c r="P20" s="24">
        <f>IF(Inputs!$B$36="Direct",IF(Inputs!$D$36="Do not use",Inputs!$C$36/'Activity levels'!$J18,0),IF(Inputs!$B$36="Indirect",IF(Inputs!$E$36="Headcount",Inputs!$C$36*'Allocation Drivers'!B17/'Allocation Drivers'!$B$23/'Activity levels'!$J18,IF(Inputs!$E$36="Floor Space",Inputs!$C$36*'Allocation Drivers'!C17/'Allocation Drivers'!$C$23/'Activity levels'!$J18,IF(Inputs!$E$36="Finance Time",Inputs!$C$36*'Allocation Drivers'!D17/'Allocation Drivers'!$D$23/'Activity levels'!$J18,IF(Inputs!$E$36="Meals Provided",Inputs!$C$36*'Allocation Drivers'!E17/'Allocation Drivers'!$E$23/'Activity levels'!$J18,IF(Inputs!$E$36="Clinical Time",Inputs!$C$36*'Allocation Drivers'!F17/'Allocation Drivers'!$F$23/'Activity levels'!$J18,0))))),0))</f>
        <v>0</v>
      </c>
      <c r="Q20" s="24">
        <f>IF(Inputs!$B$36="Direct",IF(Inputs!$D$36="Bereavement / Family support / Living well (Children)",Inputs!$C$36/'Activity levels'!$J19,0),IF(Inputs!$B$36="Indirect",IF(Inputs!$E$36="Headcount",Inputs!$C$36*'Allocation Drivers'!B18/'Allocation Drivers'!$B$23/'Activity levels'!$J19,IF(Inputs!$E$36="Floor Space",Inputs!$C$36*'Allocation Drivers'!C18/'Allocation Drivers'!$C$23/'Activity levels'!$J19,IF(Inputs!$E$36="Finance Time",Inputs!$C$36*'Allocation Drivers'!D18/'Allocation Drivers'!$D$23/'Activity levels'!$J19,IF(Inputs!$E$36="Meals Provided",Inputs!$C$36*'Allocation Drivers'!E18/'Allocation Drivers'!$E$23/'Activity levels'!$J19,IF(Inputs!$E$36="Clinical Time",Inputs!$C$36*'Allocation Drivers'!F18/'Allocation Drivers'!$F$23/'Activity levels'!$J19,0))))),0))</f>
        <v>0</v>
      </c>
    </row>
    <row r="21" spans="1:17" x14ac:dyDescent="0.2">
      <c r="A21" t="s">
        <v>83</v>
      </c>
      <c r="B21" s="24">
        <f>IF(Inputs!$B$37="Direct",IF(Inputs!$D$37="Inpatient (Adult)",Inputs!$C$37/'Activity levels'!$J4,0),IF(Inputs!$B$37="Indirect",IF(Inputs!$E$37="Headcount",Inputs!$C$37*'Allocation Drivers'!B4/'Allocation Drivers'!$B$23/'Activity levels'!$J4,IF(Inputs!$E$37="Floor Space",Inputs!$C$37*'Allocation Drivers'!C4/'Allocation Drivers'!$C$23/'Activity levels'!$J4,IF(Inputs!$E$37="Finance Time",Inputs!$C$37*'Allocation Drivers'!D4/'Allocation Drivers'!$D$23/'Activity levels'!$J4,IF(Inputs!$E$37="Meals Provided",Inputs!$C$37*'Allocation Drivers'!E4/'Allocation Drivers'!$E$23/'Activity levels'!$J4,IF(Inputs!$E$37="Clinical Time",Inputs!$C$37*'Allocation Drivers'!F4/'Allocation Drivers'!$F$23/'Activity levels'!$J4,0))))),0))</f>
        <v>0</v>
      </c>
      <c r="C21" s="24">
        <f>IF(Inputs!$B$37="Direct",IF(Inputs!$D$37="Outpatient / Hospital Inreach (Adult)",Inputs!$C$37/'Activity levels'!$J5,0),IF(Inputs!$B$37="Indirect",IF(Inputs!$E$37="Headcount",Inputs!$C$37*'Allocation Drivers'!B5/'Allocation Drivers'!$B$23/'Activity levels'!$J5,IF(Inputs!$E$37="Floor Space",Inputs!$C$37*'Allocation Drivers'!C5/'Allocation Drivers'!$C$23/'Activity levels'!$J5,IF(Inputs!$E$37="Finance Time",Inputs!$C$37*'Allocation Drivers'!D5/'Allocation Drivers'!$D$23/'Activity levels'!$J5,IF(Inputs!$E$37="Meals Provided",Inputs!$C$37*'Allocation Drivers'!E5/'Allocation Drivers'!$E$23/'Activity levels'!$J5,IF(Inputs!$E$37="Clinical Time",Inputs!$C$37*'Allocation Drivers'!F5/'Allocation Drivers'!$F$23/'Activity levels'!$J5,0))))),0))</f>
        <v>0</v>
      </c>
      <c r="D21" s="24">
        <f>IF(Inputs!$B$37="Direct",IF(Inputs!$D$37="Specialist Care at Home (Hospice at Home / Rapid Response etc) (Adult)",Inputs!$C$37/'Activity levels'!$J6,0),IF(Inputs!$B$37="Indirect",IF(Inputs!$E$37="Headcount",Inputs!$C$37*'Allocation Drivers'!B6/'Allocation Drivers'!$B$23/'Activity levels'!$J6,IF(Inputs!$E$37="Floor Space",Inputs!$C$37*'Allocation Drivers'!C6/'Allocation Drivers'!$C$23/'Activity levels'!$J6,IF(Inputs!$E$37="Finance Time",Inputs!$C$37*'Allocation Drivers'!D6/'Allocation Drivers'!$D$23/'Activity levels'!$J6,IF(Inputs!$E$37="Meals Provided",Inputs!$C$37*'Allocation Drivers'!E6/'Allocation Drivers'!$E$23/'Activity levels'!$J6,IF(Inputs!$E$37="Clinical Time",Inputs!$C$37*'Allocation Drivers'!F6/'Allocation Drivers'!$F$23/'Activity levels'!$J6,0))))),0))</f>
        <v>0</v>
      </c>
      <c r="E21" s="24" t="e">
        <f>IF(Inputs!$B$37="Direct",IF(Inputs!$D$37="Generalist / Non-specialist Community Visits (Adult)",Inputs!$C$37/'Activity levels'!$J7,0),IF(Inputs!$B$37="Indirect",IF(Inputs!$E$37="Headcount",Inputs!$C$37*'Allocation Drivers'!B7/'Allocation Drivers'!$B$23/'Activity levels'!$J7,IF(Inputs!$E$37="Floor Space",Inputs!$C$37*'Allocation Drivers'!C7/'Allocation Drivers'!$C$23/'Activity levels'!$J7,IF(Inputs!$E$37="Finance Time",Inputs!$C$37*'Allocation Drivers'!D7/'Allocation Drivers'!$D$23/'Activity levels'!$J7,IF(Inputs!$E$37="Meals Provided",Inputs!$C$37*'Allocation Drivers'!E7/'Allocation Drivers'!$E$23/'Activity levels'!$J7,IF(Inputs!$E$37="Clinical Time",Inputs!$C$37*'Allocation Drivers'!F7/'Allocation Drivers'!$F$23/'Activity levels'!$J7,0))))),0))</f>
        <v>#DIV/0!</v>
      </c>
      <c r="F21" s="24">
        <f>IF(Inputs!$B$37="Direct",IF(Inputs!$D$37="Domicilliary Care",Inputs!$C$37/'Activity levels'!$J16,0),IF(Inputs!$B$37="Indirect",IF(Inputs!$E$37="Headcount",Inputs!$C$37*'Allocation Drivers'!B15/'Allocation Drivers'!$B$23/'Activity levels'!$J16,IF(Inputs!$E$37="Floor Space",Inputs!$C$37*'Allocation Drivers'!C15/'Allocation Drivers'!$C$23/'Activity levels'!$J16,IF(Inputs!$E$37="Finance Time",Inputs!$C$37*'Allocation Drivers'!D15/'Allocation Drivers'!$D$23/'Activity levels'!$J16,IF(Inputs!$E$37="Meals Provided",Inputs!$C$37*'Allocation Drivers'!E15/'Allocation Drivers'!$E$23/'Activity levels'!$J16,IF(Inputs!$E$37="Clinical Time",Inputs!$C$37*'Allocation Drivers'!F15/'Allocation Drivers'!$F$23/'Activity levels'!$J16,0))))),0))</f>
        <v>0</v>
      </c>
      <c r="G21" s="24">
        <f>IF(Inputs!$B$37="Direct",IF(Inputs!$D$37="Lymphoedema",Inputs!$C$37/'Activity levels'!$J8,0),IF(Inputs!$B$37="Indirect",IF(Inputs!$E$37="Headcount",Inputs!$C$37*'Allocation Drivers'!B8/'Allocation Drivers'!$B$23/'Activity levels'!$J8,IF(Inputs!$E$37="Floor Space",Inputs!$C$37*'Allocation Drivers'!C8/'Allocation Drivers'!$C$23/'Activity levels'!$J8,IF(Inputs!$E$37="Finance Time",Inputs!$C$37*'Allocation Drivers'!D8/'Allocation Drivers'!$D$23/'Activity levels'!$J8,IF(Inputs!$E$37="Meals Provided",Inputs!$C$37*'Allocation Drivers'!E8/'Allocation Drivers'!$E$23/'Activity levels'!$J8,IF(Inputs!$E$37="Clinical Time",Inputs!$C$37*'Allocation Drivers'!F8/'Allocation Drivers'!$F$23/'Activity levels'!$J8,0))))),0))</f>
        <v>0</v>
      </c>
      <c r="H21" s="24">
        <f>IF(Inputs!$B$37="Direct",IF(Inputs!$D$37="Education",Inputs!$C$37/'Activity levels'!$J9,0),IF(Inputs!$B$37="Indirect",IF(Inputs!$E$37="Headcount",Inputs!$C$37*'Allocation Drivers'!B9/'Allocation Drivers'!$B$23/'Activity levels'!$J9,IF(Inputs!$E$37="Floor Space",Inputs!$C$37*'Allocation Drivers'!C9/'Allocation Drivers'!$C$23/'Activity levels'!$J9,IF(Inputs!$E$37="Finance Time",Inputs!$C$37*'Allocation Drivers'!D9/'Allocation Drivers'!$D$23/'Activity levels'!$J9,IF(Inputs!$E$37="Meals Provided",Inputs!$C$37*'Allocation Drivers'!E9/'Allocation Drivers'!$E$23/'Activity levels'!$J9,IF(Inputs!$E$37="Clinical Time",Inputs!$C$37*'Allocation Drivers'!F9/'Allocation Drivers'!$F$23/'Activity levels'!$J9,0))))),0))</f>
        <v>0</v>
      </c>
      <c r="I21" s="24">
        <f>IF(Inputs!$B$37="Direct",IF(Inputs!$D$37="Research",Inputs!$C$37/'Activity levels'!$J10,0),IF(Inputs!$B$37="Indirect",IF(Inputs!$E$37="Headcount",Inputs!$C$37*'Allocation Drivers'!B10/'Allocation Drivers'!$B$23/'Activity levels'!$J10,IF(Inputs!$E$37="Floor Space",Inputs!$C$37*'Allocation Drivers'!C10/'Allocation Drivers'!$C$23/'Activity levels'!$J10,IF(Inputs!$E$37="Finance Time",Inputs!$C$37*'Allocation Drivers'!D10/'Allocation Drivers'!$D$23/'Activity levels'!$J10,IF(Inputs!$E$37="Meals Provided",Inputs!$C$37*'Allocation Drivers'!E10/'Allocation Drivers'!$E$23/'Activity levels'!$J10,IF(Inputs!$E$37="Clinical Time",Inputs!$C$37*'Allocation Drivers'!F10/'Allocation Drivers'!$F$23/'Activity levels'!$J10,0))))),0))</f>
        <v>0</v>
      </c>
      <c r="J21" s="24">
        <f>IF(Inputs!$B$37="Direct",IF(Inputs!$D$37="Bereavement / Family Support / Living Well (Adult)",Inputs!$C$37/'Activity levels'!$J11,0),IF(Inputs!$B$37="Indirect",IF(Inputs!$E$37="Headcount",Inputs!$C$37*'Allocation Drivers'!B11/'Allocation Drivers'!$B$23/'Activity levels'!$J11,IF(Inputs!$E$37="Floor Space",Inputs!$C$37*'Allocation Drivers'!C11/'Allocation Drivers'!$C$23/'Activity levels'!$J11,IF(Inputs!$E$37="Finance Time",Inputs!$C$37*'Allocation Drivers'!D11/'Allocation Drivers'!$D$23/'Activity levels'!$J11,IF(Inputs!$E$37="Meals Provided",Inputs!$C$37*'Allocation Drivers'!E11/'Allocation Drivers'!$E$23/'Activity levels'!$J11,IF(Inputs!$E$37="Clinical Time",Inputs!$C$37*'Allocation Drivers'!F11/'Allocation Drivers'!$F$23/'Activity levels'!$J11,0))))),0))</f>
        <v>0</v>
      </c>
      <c r="K21" s="24">
        <f>IF(Inputs!$B$37="Direct",IF(Inputs!$D$37="Inpatient (Children)",Inputs!$C$37/'Activity levels'!$J12,0),IF(Inputs!$B$37="Indirect",IF(Inputs!$E$37="Headcount",Inputs!$C$37*'Allocation Drivers'!B12/'Allocation Drivers'!$B$23/'Activity levels'!$J12,IF(Inputs!$E$37="Floor Space",Inputs!$C$37*'Allocation Drivers'!C12/'Allocation Drivers'!$C$23/'Activity levels'!$J12,IF(Inputs!$E$37="Finance Time",Inputs!$C$37*'Allocation Drivers'!D12/'Allocation Drivers'!$D$23/'Activity levels'!$J12,IF(Inputs!$E$37="Meals Provided",Inputs!$C$37*'Allocation Drivers'!E12/'Allocation Drivers'!$E$23/'Activity levels'!$J12,IF(Inputs!$E$37="Clinical Time",Inputs!$C$37*'Allocation Drivers'!F12/'Allocation Drivers'!$F$23/'Activity levels'!$J12,0))))),0))</f>
        <v>0</v>
      </c>
      <c r="L21" s="24">
        <f>IF(Inputs!$B$37="Direct",IF(Inputs!$D$37="Outpatient  / Hospital Inreach (Children)",Inputs!$C$37/'Activity levels'!$J13,0),IF(Inputs!$B$37="Indirect",IF(Inputs!$E$37="Headcount",Inputs!$C$37*'Allocation Drivers'!B13/'Allocation Drivers'!$B$23/'Activity levels'!$J13,IF(Inputs!$E$37="Floor Space",Inputs!$C$37*'Allocation Drivers'!C13/'Allocation Drivers'!$C$23/'Activity levels'!$J13,IF(Inputs!$E$37="Finance Time",Inputs!$C$37*'Allocation Drivers'!D13/'Allocation Drivers'!$D$23/'Activity levels'!$J13,IF(Inputs!$E$37="Meals Provided",Inputs!$C$37*'Allocation Drivers'!E13/'Allocation Drivers'!$E$23/'Activity levels'!$J13,IF(Inputs!$E$37="Clinical Time",Inputs!$C$37*'Allocation Drivers'!F13/'Allocation Drivers'!$F$23/'Activity levels'!$J13,0))))),0))</f>
        <v>0</v>
      </c>
      <c r="M21" s="24">
        <f>IF(Inputs!$B$37="Direct",IF(Inputs!$D$37="Specialist Care at Home (Hospice at Home / Rapid Response etc) (Children)",Inputs!$C$37/'Activity levels'!$J14,0),IF(Inputs!$B$37="Indirect",IF(Inputs!$E$37="Headcount",Inputs!$C$37*'Allocation Drivers'!B14/'Allocation Drivers'!$B$23/'Activity levels'!$J14,IF(Inputs!$E$37="Floor Space",Inputs!$C$37*'Allocation Drivers'!C14/'Allocation Drivers'!$C$23/'Activity levels'!$J14,IF(Inputs!$E$37="Finance Time",Inputs!$C$37*'Allocation Drivers'!D14/'Allocation Drivers'!$D$23/'Activity levels'!$J14,IF(Inputs!$E$37="Meals Provided",Inputs!$C$37*'Allocation Drivers'!E14/'Allocation Drivers'!$E$23/'Activity levels'!$J14,IF(Inputs!$E$37="Clinical Time",Inputs!$C$37*'Allocation Drivers'!F14/'Allocation Drivers'!$F$23/'Activity levels'!$J14,0))))),0))</f>
        <v>0</v>
      </c>
      <c r="N21" s="24">
        <f>IF(Inputs!$B$37="Direct",IF(Inputs!$D$37="Generalist / Non-specialist Community Visits (Children)",Inputs!$C$37/'Activity levels'!$J15,0),IF(Inputs!$B$37="Indirect",IF(Inputs!$E$37="Headcount",Inputs!$C$37*'Allocation Drivers'!B15/'Allocation Drivers'!$B$23/'Activity levels'!$J15,IF(Inputs!$E$37="Floor Space",Inputs!$C$37*'Allocation Drivers'!C15/'Allocation Drivers'!$C$23/'Activity levels'!$J15,IF(Inputs!$E$37="Finance Time",Inputs!$C$37*'Allocation Drivers'!D15/'Allocation Drivers'!$D$23/'Activity levels'!$J15,IF(Inputs!$E$37="Meals Provided",Inputs!$C$37*'Allocation Drivers'!E15/'Allocation Drivers'!$E$23/'Activity levels'!$J15,IF(Inputs!$E$37="Clinical Time",Inputs!$C$37*'Allocation Drivers'!F15/'Allocation Drivers'!$F$23/'Activity levels'!$J15,0))))),0))</f>
        <v>0</v>
      </c>
      <c r="O21" s="24">
        <f>IF(Inputs!$B$37="Direct",IF(Inputs!$D$37="Do not use",Inputs!$C$37/'Activity levels'!$J17,0),IF(Inputs!$B$37="Indirect",IF(Inputs!$E$37="Headcount",Inputs!$C$37*'Allocation Drivers'!B16/'Allocation Drivers'!$B$23/'Activity levels'!$J17,IF(Inputs!$E$37="Floor Space",Inputs!$C$37*'Allocation Drivers'!C16/'Allocation Drivers'!$C$23/'Activity levels'!$J17,IF(Inputs!$E$37="Finance Time",Inputs!$C$37*'Allocation Drivers'!D16/'Allocation Drivers'!$D$23/'Activity levels'!$J17,IF(Inputs!$E$37="Meals Provided",Inputs!$C$37*'Allocation Drivers'!E16/'Allocation Drivers'!$E$23/'Activity levels'!$J17,IF(Inputs!$E$37="Clinical Time",Inputs!$C$37*'Allocation Drivers'!F16/'Allocation Drivers'!$F$23/'Activity levels'!$J17,0))))),0))</f>
        <v>0</v>
      </c>
      <c r="P21" s="24">
        <f>IF(Inputs!$B$37="Direct",IF(Inputs!$D$37="Do not use",Inputs!$C$37/'Activity levels'!$J18,0),IF(Inputs!$B$37="Indirect",IF(Inputs!$E$37="Headcount",Inputs!$C$37*'Allocation Drivers'!B17/'Allocation Drivers'!$B$23/'Activity levels'!$J18,IF(Inputs!$E$37="Floor Space",Inputs!$C$37*'Allocation Drivers'!C17/'Allocation Drivers'!$C$23/'Activity levels'!$J18,IF(Inputs!$E$37="Finance Time",Inputs!$C$37*'Allocation Drivers'!D17/'Allocation Drivers'!$D$23/'Activity levels'!$J18,IF(Inputs!$E$37="Meals Provided",Inputs!$C$37*'Allocation Drivers'!E17/'Allocation Drivers'!$E$23/'Activity levels'!$J18,IF(Inputs!$E$37="Clinical Time",Inputs!$C$37*'Allocation Drivers'!F17/'Allocation Drivers'!$F$23/'Activity levels'!$J18,0))))),0))</f>
        <v>0</v>
      </c>
      <c r="Q21" s="24">
        <f>IF(Inputs!$B$37="Direct",IF(Inputs!$D$37="Bereavement / Family support / Living well (Children)",Inputs!$C$37/'Activity levels'!$J19,0),IF(Inputs!$B$37="Indirect",IF(Inputs!$E$37="Headcount",Inputs!$C$37*'Allocation Drivers'!B18/'Allocation Drivers'!$B$23/'Activity levels'!$J19,IF(Inputs!$E$37="Floor Space",Inputs!$C$37*'Allocation Drivers'!C18/'Allocation Drivers'!$C$23/'Activity levels'!$J19,IF(Inputs!$E$37="Finance Time",Inputs!$C$37*'Allocation Drivers'!D18/'Allocation Drivers'!$D$23/'Activity levels'!$J19,IF(Inputs!$E$37="Meals Provided",Inputs!$C$37*'Allocation Drivers'!E18/'Allocation Drivers'!$E$23/'Activity levels'!$J19,IF(Inputs!$E$37="Clinical Time",Inputs!$C$37*'Allocation Drivers'!F18/'Allocation Drivers'!$F$23/'Activity levels'!$J19,0))))),0))</f>
        <v>0</v>
      </c>
    </row>
    <row r="22" spans="1:17" x14ac:dyDescent="0.2">
      <c r="A22" t="s">
        <v>74</v>
      </c>
      <c r="B22" s="24">
        <f>IF(Inputs!$B$39="Direct",IF(Inputs!$D$39="Inpatient (Adult)",Inputs!$C$39/'Activity levels'!$J4,0),IF(Inputs!$B$39="Indirect",IF(Inputs!$E$39="Headcount",Inputs!$C$39*'Allocation Drivers'!B4/'Allocation Drivers'!$B$23/'Activity levels'!$J4,IF(Inputs!$E$39="Floor Space",Inputs!$C$39*'Allocation Drivers'!C4/'Allocation Drivers'!$C$23/'Activity levels'!$J4,IF(Inputs!$E$39="Finance Time",Inputs!$C$39*'Allocation Drivers'!D4/'Allocation Drivers'!$D$23/'Activity levels'!$J4,IF(Inputs!$E$39="Meals Provided",Inputs!$C$39*'Allocation Drivers'!E4/'Allocation Drivers'!$E$23/'Activity levels'!$J4,IF(Inputs!$E$39="Clinical Time",Inputs!$C$39*'Allocation Drivers'!F4/'Allocation Drivers'!$F$23/'Activity levels'!$J4,0))))),0))</f>
        <v>0</v>
      </c>
      <c r="C22" s="24">
        <f>IF(Inputs!$B$39="Direct",IF(Inputs!$D$39="Outpatient / Hospital Inreach (Adult)",Inputs!$C$39/'Activity levels'!$J5,0),IF(Inputs!$B$39="Indirect",IF(Inputs!$E$39="Headcount",Inputs!$C$39*'Allocation Drivers'!B5/'Allocation Drivers'!$B$23/'Activity levels'!$J5,IF(Inputs!$E$39="Floor Space",Inputs!$C$39*'Allocation Drivers'!C5/'Allocation Drivers'!$C$23/'Activity levels'!$J5,IF(Inputs!$E$39="Finance Time",Inputs!$C$39*'Allocation Drivers'!D5/'Allocation Drivers'!$D$23/'Activity levels'!$J5,IF(Inputs!$E$39="Meals Provided",Inputs!$C$39*'Allocation Drivers'!E5/'Allocation Drivers'!$E$23/'Activity levels'!$J5,IF(Inputs!$E$39="Clinical Time",Inputs!$C$39*'Allocation Drivers'!F5/'Allocation Drivers'!$F$23/'Activity levels'!$J5,0))))),0))</f>
        <v>0</v>
      </c>
      <c r="D22" s="24">
        <f>IF(Inputs!$B$39="Direct",IF(Inputs!$D$39="Specialist Care at Home (Hospice at Home / Rapid Response etc) (Adult)",Inputs!$C$39/'Activity levels'!$J6,0),IF(Inputs!$B$39="Indirect",IF(Inputs!$E$39="Headcount",Inputs!$C$39*'Allocation Drivers'!B6/'Allocation Drivers'!$B$23/'Activity levels'!$J6,IF(Inputs!$E$39="Floor Space",Inputs!$C$39*'Allocation Drivers'!C6/'Allocation Drivers'!$C$23/'Activity levels'!$J6,IF(Inputs!$E$39="Finance Time",Inputs!$C$39*'Allocation Drivers'!D6/'Allocation Drivers'!$D$23/'Activity levels'!$J6,IF(Inputs!$E$39="Meals Provided",Inputs!$C$39*'Allocation Drivers'!E6/'Allocation Drivers'!$E$23/'Activity levels'!$J6,IF(Inputs!$E$39="Clinical Time",Inputs!$C$39*'Allocation Drivers'!F6/'Allocation Drivers'!$F$23/'Activity levels'!$J6,0))))),0))</f>
        <v>0</v>
      </c>
      <c r="E22" s="24">
        <f>IF(Inputs!$B$39="Direct",IF(Inputs!$D$39="Generalist / Non-specialist Community Visits (Adult)",Inputs!$C$39/'Activity levels'!$J7,0),IF(Inputs!$B$39="Indirect",IF(Inputs!$E$39="Headcount",Inputs!$C$39*'Allocation Drivers'!B7/'Allocation Drivers'!$B$23/'Activity levels'!$J7,IF(Inputs!$E$39="Floor Space",Inputs!$C$39*'Allocation Drivers'!C7/'Allocation Drivers'!$C$23/'Activity levels'!$J7,IF(Inputs!$E$39="Finance Time",Inputs!$C$39*'Allocation Drivers'!D7/'Allocation Drivers'!$D$23/'Activity levels'!$J7,IF(Inputs!$E$39="Meals Provided",Inputs!$C$39*'Allocation Drivers'!E7/'Allocation Drivers'!$E$23/'Activity levels'!$J7,IF(Inputs!$E$39="Clinical Time",Inputs!$C$39*'Allocation Drivers'!F7/'Allocation Drivers'!$F$23/'Activity levels'!$J7,0))))),0))</f>
        <v>0</v>
      </c>
      <c r="F22" s="24">
        <f>IF(Inputs!$B$39="Direct",IF(Inputs!$D$39="Domicilliary Care",Inputs!$C$39/'Activity levels'!$J16,0),IF(Inputs!$B$39="Indirect",IF(Inputs!$E$39="Headcount",Inputs!$C$39*'Allocation Drivers'!B15/'Allocation Drivers'!$B$23/'Activity levels'!$J16,IF(Inputs!$E$39="Floor Space",Inputs!$C$39*'Allocation Drivers'!C15/'Allocation Drivers'!$C$23/'Activity levels'!$J16,IF(Inputs!$E$39="Finance Time",Inputs!$C$39*'Allocation Drivers'!D15/'Allocation Drivers'!$D$23/'Activity levels'!$J16,IF(Inputs!$E$39="Meals Provided",Inputs!$C$39*'Allocation Drivers'!E15/'Allocation Drivers'!$E$23/'Activity levels'!$J16,IF(Inputs!$E$39="Clinical Time",Inputs!$C$39*'Allocation Drivers'!F15/'Allocation Drivers'!$F$23/'Activity levels'!$J16,0))))),0))</f>
        <v>0</v>
      </c>
      <c r="G22" s="24" t="e">
        <f>IF(Inputs!$B$39="Direct",IF(Inputs!$D$39="Lymphoedema",Inputs!$C$39/'Activity levels'!$J8,0),IF(Inputs!$B$39="Indirect",IF(Inputs!$E$39="Headcount",Inputs!$C$39*'Allocation Drivers'!B8/'Allocation Drivers'!$B$23/'Activity levels'!$J8,IF(Inputs!$E$39="Floor Space",Inputs!$C$39*'Allocation Drivers'!C8/'Allocation Drivers'!$C$23/'Activity levels'!$J8,IF(Inputs!$E$39="Finance Time",Inputs!$C$39*'Allocation Drivers'!D8/'Allocation Drivers'!$D$23/'Activity levels'!$J8,IF(Inputs!$E$39="Meals Provided",Inputs!$C$39*'Allocation Drivers'!E8/'Allocation Drivers'!$E$23/'Activity levels'!$J8,IF(Inputs!$E$39="Clinical Time",Inputs!$C$39*'Allocation Drivers'!F8/'Allocation Drivers'!$F$23/'Activity levels'!$J8,0))))),0))</f>
        <v>#DIV/0!</v>
      </c>
      <c r="H22" s="24">
        <f>IF(Inputs!$B$39="Direct",IF(Inputs!$D$39="Education",Inputs!$C$39/'Activity levels'!$J9,0),IF(Inputs!$B$39="Indirect",IF(Inputs!$E$39="Headcount",Inputs!$C$39*'Allocation Drivers'!B9/'Allocation Drivers'!$B$23/'Activity levels'!$J9,IF(Inputs!$E$39="Floor Space",Inputs!$C$39*'Allocation Drivers'!C9/'Allocation Drivers'!$C$23/'Activity levels'!$J9,IF(Inputs!$E$39="Finance Time",Inputs!$C$39*'Allocation Drivers'!D9/'Allocation Drivers'!$D$23/'Activity levels'!$J9,IF(Inputs!$E$39="Meals Provided",Inputs!$C$39*'Allocation Drivers'!E9/'Allocation Drivers'!$E$23/'Activity levels'!$J9,IF(Inputs!$E$39="Clinical Time",Inputs!$C$39*'Allocation Drivers'!F9/'Allocation Drivers'!$F$23/'Activity levels'!$J9,0))))),0))</f>
        <v>0</v>
      </c>
      <c r="I22" s="24">
        <f>IF(Inputs!$B$39="Direct",IF(Inputs!$D$39="Research",Inputs!$C$39/'Activity levels'!$J10,0),IF(Inputs!$B$39="Indirect",IF(Inputs!$E$39="Headcount",Inputs!$C$39*'Allocation Drivers'!B10/'Allocation Drivers'!$B$23/'Activity levels'!$J10,IF(Inputs!$E$39="Floor Space",Inputs!$C$39*'Allocation Drivers'!C10/'Allocation Drivers'!$C$23/'Activity levels'!$J10,IF(Inputs!$E$39="Finance Time",Inputs!$C$39*'Allocation Drivers'!D10/'Allocation Drivers'!$D$23/'Activity levels'!$J10,IF(Inputs!$E$39="Meals Provided",Inputs!$C$39*'Allocation Drivers'!E10/'Allocation Drivers'!$E$23/'Activity levels'!$J10,IF(Inputs!$E$39="Clinical Time",Inputs!$C$39*'Allocation Drivers'!F10/'Allocation Drivers'!$F$23/'Activity levels'!$J10,0))))),0))</f>
        <v>0</v>
      </c>
      <c r="J22" s="24">
        <f>IF(Inputs!$B$39="Direct",IF(Inputs!$D$39="Bereavement / Family Support / Living Well (Adult)",Inputs!$C$39/'Activity levels'!$J11,0),IF(Inputs!$B$39="Indirect",IF(Inputs!$E$39="Headcount",Inputs!$C$39*'Allocation Drivers'!B11/'Allocation Drivers'!$B$23/'Activity levels'!$J11,IF(Inputs!$E$39="Floor Space",Inputs!$C$39*'Allocation Drivers'!C11/'Allocation Drivers'!$C$23/'Activity levels'!$J11,IF(Inputs!$E$39="Finance Time",Inputs!$C$39*'Allocation Drivers'!D11/'Allocation Drivers'!$D$23/'Activity levels'!$J11,IF(Inputs!$E$39="Meals Provided",Inputs!$C$39*'Allocation Drivers'!E11/'Allocation Drivers'!$E$23/'Activity levels'!$J11,IF(Inputs!$E$39="Clinical Time",Inputs!$C$39*'Allocation Drivers'!F11/'Allocation Drivers'!$F$23/'Activity levels'!$J11,0))))),0))</f>
        <v>0</v>
      </c>
      <c r="K22" s="24">
        <f>IF(Inputs!$B$39="Direct",IF(Inputs!$D$39="Inpatient (Children)",Inputs!$C$39/'Activity levels'!$J12,0),IF(Inputs!$B$39="Indirect",IF(Inputs!$E$39="Headcount",Inputs!$C$39*'Allocation Drivers'!B12/'Allocation Drivers'!$B$23/'Activity levels'!$J12,IF(Inputs!$E$39="Floor Space",Inputs!$C$39*'Allocation Drivers'!C12/'Allocation Drivers'!$C$23/'Activity levels'!$J12,IF(Inputs!$E$39="Finance Time",Inputs!$C$39*'Allocation Drivers'!D12/'Allocation Drivers'!$D$23/'Activity levels'!$J12,IF(Inputs!$E$39="Meals Provided",Inputs!$C$39*'Allocation Drivers'!E12/'Allocation Drivers'!$E$23/'Activity levels'!$J12,IF(Inputs!$E$39="Clinical Time",Inputs!$C$39*'Allocation Drivers'!F12/'Allocation Drivers'!$F$23/'Activity levels'!$J12,0))))),0))</f>
        <v>0</v>
      </c>
      <c r="L22" s="24">
        <f>IF(Inputs!$B$39="Direct",IF(Inputs!$D$39="Outpatient  / Hospital Inreach (Children)",Inputs!$C$39/'Activity levels'!$J13,0),IF(Inputs!$B$39="Indirect",IF(Inputs!$E$39="Headcount",Inputs!$C$39*'Allocation Drivers'!B13/'Allocation Drivers'!$B$23/'Activity levels'!$J13,IF(Inputs!$E$39="Floor Space",Inputs!$C$39*'Allocation Drivers'!C13/'Allocation Drivers'!$C$23/'Activity levels'!$J13,IF(Inputs!$E$39="Finance Time",Inputs!$C$39*'Allocation Drivers'!D13/'Allocation Drivers'!$D$23/'Activity levels'!$J13,IF(Inputs!$E$39="Meals Provided",Inputs!$C$39*'Allocation Drivers'!E13/'Allocation Drivers'!$E$23/'Activity levels'!$J13,IF(Inputs!$E$39="Clinical Time",Inputs!$C$39*'Allocation Drivers'!F13/'Allocation Drivers'!$F$23/'Activity levels'!$J13,0))))),0))</f>
        <v>0</v>
      </c>
      <c r="M22" s="24">
        <f>IF(Inputs!$B$39="Direct",IF(Inputs!$D$39="Specialist Care at Home (Hospice at Home / Rapid Response etc) (Children)",Inputs!$C$39/'Activity levels'!$J14,0),IF(Inputs!$B$39="Indirect",IF(Inputs!$E$39="Headcount",Inputs!$C$39*'Allocation Drivers'!B14/'Allocation Drivers'!$B$23/'Activity levels'!$J14,IF(Inputs!$E$39="Floor Space",Inputs!$C$39*'Allocation Drivers'!C14/'Allocation Drivers'!$C$23/'Activity levels'!$J14,IF(Inputs!$E$39="Finance Time",Inputs!$C$39*'Allocation Drivers'!D14/'Allocation Drivers'!$D$23/'Activity levels'!$J14,IF(Inputs!$E$39="Meals Provided",Inputs!$C$39*'Allocation Drivers'!E14/'Allocation Drivers'!$E$23/'Activity levels'!$J14,IF(Inputs!$E$39="Clinical Time",Inputs!$C$39*'Allocation Drivers'!F14/'Allocation Drivers'!$F$23/'Activity levels'!$J14,0))))),0))</f>
        <v>0</v>
      </c>
      <c r="N22" s="24">
        <f>IF(Inputs!$B$39="Direct",IF(Inputs!$D$39="Generalist / Non-specialist Community Visits (Children)",Inputs!$C$39/'Activity levels'!$J15,0),IF(Inputs!$B$39="Indirect",IF(Inputs!$E$39="Headcount",Inputs!$C$39*'Allocation Drivers'!B15/'Allocation Drivers'!$B$23/'Activity levels'!$J15,IF(Inputs!$E$39="Floor Space",Inputs!$C$39*'Allocation Drivers'!C15/'Allocation Drivers'!$C$23/'Activity levels'!$J15,IF(Inputs!$E$39="Finance Time",Inputs!$C$39*'Allocation Drivers'!D15/'Allocation Drivers'!$D$23/'Activity levels'!$J15,IF(Inputs!$E$39="Meals Provided",Inputs!$C$39*'Allocation Drivers'!E15/'Allocation Drivers'!$E$23/'Activity levels'!$J15,IF(Inputs!$E$39="Clinical Time",Inputs!$C$39*'Allocation Drivers'!F15/'Allocation Drivers'!$F$23/'Activity levels'!$J15,0))))),0))</f>
        <v>0</v>
      </c>
      <c r="O22" s="24">
        <f>IF(Inputs!$B$39="Direct",IF(Inputs!$D$39="Do not use",Inputs!$C$39/'Activity levels'!$J17,0),IF(Inputs!$B$39="Indirect",IF(Inputs!$E$39="Headcount",Inputs!$C$39*'Allocation Drivers'!B16/'Allocation Drivers'!$B$23/'Activity levels'!$J17,IF(Inputs!$E$39="Floor Space",Inputs!$C$39*'Allocation Drivers'!C16/'Allocation Drivers'!$C$23/'Activity levels'!$J17,IF(Inputs!$E$39="Finance Time",Inputs!$C$39*'Allocation Drivers'!D16/'Allocation Drivers'!$D$23/'Activity levels'!$J17,IF(Inputs!$E$39="Meals Provided",Inputs!$C$39*'Allocation Drivers'!E16/'Allocation Drivers'!$E$23/'Activity levels'!$J17,IF(Inputs!$E$39="Clinical Time",Inputs!$C$39*'Allocation Drivers'!F16/'Allocation Drivers'!$F$23/'Activity levels'!$J17,0))))),0))</f>
        <v>0</v>
      </c>
      <c r="P22" s="24">
        <f>IF(Inputs!$B$39="Direct",IF(Inputs!$D$39="Do not use",Inputs!$C$39/'Activity levels'!$J18,0),IF(Inputs!$B$39="Indirect",IF(Inputs!$E$39="Headcount",Inputs!$C$39*'Allocation Drivers'!B17/'Allocation Drivers'!$B$23/'Activity levels'!$J18,IF(Inputs!$E$39="Floor Space",Inputs!$C$39*'Allocation Drivers'!C17/'Allocation Drivers'!$C$23/'Activity levels'!$J18,IF(Inputs!$E$39="Finance Time",Inputs!$C$39*'Allocation Drivers'!D17/'Allocation Drivers'!$D$23/'Activity levels'!$J18,IF(Inputs!$E$39="Meals Provided",Inputs!$C$39*'Allocation Drivers'!E17/'Allocation Drivers'!$E$23/'Activity levels'!$J18,IF(Inputs!$E$39="Clinical Time",Inputs!$C$39*'Allocation Drivers'!F17/'Allocation Drivers'!$F$23/'Activity levels'!$J18,0))))),0))</f>
        <v>0</v>
      </c>
      <c r="Q22" s="24">
        <f>IF(Inputs!$B$39="Direct",IF(Inputs!$D$39="Bereavement / Family support / Living well (Children)",Inputs!$C$39/'Activity levels'!$J19,0),IF(Inputs!$B$39="Indirect",IF(Inputs!$E$39="Headcount",Inputs!$C$39*'Allocation Drivers'!B18/'Allocation Drivers'!$B$23/'Activity levels'!$J19,IF(Inputs!$E$39="Floor Space",Inputs!$C$39*'Allocation Drivers'!C18/'Allocation Drivers'!$C$23/'Activity levels'!$J19,IF(Inputs!$E$39="Finance Time",Inputs!$C$39*'Allocation Drivers'!D18/'Allocation Drivers'!$D$23/'Activity levels'!$J19,IF(Inputs!$E$39="Meals Provided",Inputs!$C$39*'Allocation Drivers'!E18/'Allocation Drivers'!$E$23/'Activity levels'!$J19,IF(Inputs!$E$39="Clinical Time",Inputs!$C$39*'Allocation Drivers'!F18/'Allocation Drivers'!$F$23/'Activity levels'!$J19,0))))),0))</f>
        <v>0</v>
      </c>
    </row>
    <row r="23" spans="1:17" x14ac:dyDescent="0.2">
      <c r="A23" t="s">
        <v>77</v>
      </c>
      <c r="B23" s="24">
        <f>IF(Inputs!$B$40="Direct",IF(Inputs!$D$40="Inpatient (Adult)",Inputs!$C$40/'Activity levels'!$J4,0),IF(Inputs!$B$40="Indirect",IF(Inputs!$E$40="Headcount",Inputs!$C$40*'Allocation Drivers'!B4/'Allocation Drivers'!$B$23/'Activity levels'!$J4,IF(Inputs!$E$40="Floor Space",Inputs!$C$40*'Allocation Drivers'!C4/'Allocation Drivers'!$C$23/'Activity levels'!$J4,IF(Inputs!$E$40="Finance Time",Inputs!$C$40*'Allocation Drivers'!D4/'Allocation Drivers'!$D$23/'Activity levels'!$J4,IF(Inputs!$E$40="Meals Provided",Inputs!$C$40*'Allocation Drivers'!E4/'Allocation Drivers'!$E$23/'Activity levels'!$J4,IF(Inputs!$E$40="Clinical Time",Inputs!$C$40*'Allocation Drivers'!F4/'Allocation Drivers'!$F$23/'Activity levels'!$J4,0))))),0))</f>
        <v>0</v>
      </c>
      <c r="C23" s="24">
        <f>IF(Inputs!$B$40="Direct",IF(Inputs!$D$40="Outpatient / Hospital Inreach (Adult)",Inputs!$C$40/'Activity levels'!$J5,0),IF(Inputs!$B$40="Indirect",IF(Inputs!$E$40="Headcount",Inputs!$C$40*'Allocation Drivers'!B5/'Allocation Drivers'!$B$23/'Activity levels'!$J5,IF(Inputs!$E$40="Floor Space",Inputs!$C$40*'Allocation Drivers'!C5/'Allocation Drivers'!$C$23/'Activity levels'!$J5,IF(Inputs!$E$40="Finance Time",Inputs!$C$40*'Allocation Drivers'!D5/'Allocation Drivers'!$D$23/'Activity levels'!$J5,IF(Inputs!$E$40="Meals Provided",Inputs!$C$40*'Allocation Drivers'!E5/'Allocation Drivers'!$E$23/'Activity levels'!$J5,IF(Inputs!$E$40="Clinical Time",Inputs!$C$40*'Allocation Drivers'!F5/'Allocation Drivers'!$F$23/'Activity levels'!$J5,0))))),0))</f>
        <v>0</v>
      </c>
      <c r="D23" s="24">
        <f>IF(Inputs!$B$40="Direct",IF(Inputs!$D$40="Specialist Care at Home (Hospice at Home / Rapid Response etc) (Adult)",Inputs!$C$40/'Activity levels'!$J6,0),IF(Inputs!$B$40="Indirect",IF(Inputs!$E$40="Headcount",Inputs!$C$40*'Allocation Drivers'!B6/'Allocation Drivers'!$B$23/'Activity levels'!$J6,IF(Inputs!$E$40="Floor Space",Inputs!$C$40*'Allocation Drivers'!C6/'Allocation Drivers'!$C$23/'Activity levels'!$J6,IF(Inputs!$E$40="Finance Time",Inputs!$C$40*'Allocation Drivers'!D6/'Allocation Drivers'!$D$23/'Activity levels'!$J6,IF(Inputs!$E$40="Meals Provided",Inputs!$C$40*'Allocation Drivers'!E6/'Allocation Drivers'!$E$23/'Activity levels'!$J6,IF(Inputs!$E$40="Clinical Time",Inputs!$C$40*'Allocation Drivers'!F6/'Allocation Drivers'!$F$23/'Activity levels'!$J6,0))))),0))</f>
        <v>0</v>
      </c>
      <c r="E23" s="24">
        <f>IF(Inputs!$B$40="Direct",IF(Inputs!$D$40="Generalist / Non-specialist Community Visits (Adult)",Inputs!$C$40/'Activity levels'!$J7,0),IF(Inputs!$B$40="Indirect",IF(Inputs!$E$40="Headcount",Inputs!$C$40*'Allocation Drivers'!B7/'Allocation Drivers'!$B$23/'Activity levels'!$J7,IF(Inputs!$E$40="Floor Space",Inputs!$C$40*'Allocation Drivers'!C7/'Allocation Drivers'!$C$23/'Activity levels'!$J7,IF(Inputs!$E$40="Finance Time",Inputs!$C$40*'Allocation Drivers'!D7/'Allocation Drivers'!$D$23/'Activity levels'!$J7,IF(Inputs!$E$40="Meals Provided",Inputs!$C$40*'Allocation Drivers'!E7/'Allocation Drivers'!$E$23/'Activity levels'!$J7,IF(Inputs!$E$40="Clinical Time",Inputs!$C$40*'Allocation Drivers'!F7/'Allocation Drivers'!$F$23/'Activity levels'!$J7,0))))),0))</f>
        <v>0</v>
      </c>
      <c r="F23" s="24">
        <f>IF(Inputs!$B$40="Direct",IF(Inputs!$D$40="Domicilliary Care",Inputs!$C$40/'Activity levels'!$J16,0),IF(Inputs!$B$40="Indirect",IF(Inputs!$E$40="Headcount",Inputs!$C$40*'Allocation Drivers'!B15/'Allocation Drivers'!$B$23/'Activity levels'!$J16,IF(Inputs!$E$40="Floor Space",Inputs!$C$40*'Allocation Drivers'!C15/'Allocation Drivers'!$C$23/'Activity levels'!$J16,IF(Inputs!$E$40="Finance Time",Inputs!$C$40*'Allocation Drivers'!D15/'Allocation Drivers'!$D$23/'Activity levels'!$J16,IF(Inputs!$E$40="Meals Provided",Inputs!$C$40*'Allocation Drivers'!E15/'Allocation Drivers'!$E$23/'Activity levels'!$J16,IF(Inputs!$E$40="Clinical Time",Inputs!$C$40*'Allocation Drivers'!F15/'Allocation Drivers'!$F$23/'Activity levels'!$J16,0))))),0))</f>
        <v>0</v>
      </c>
      <c r="G23" s="24" t="e">
        <f>IF(Inputs!$B$40="Direct",IF(Inputs!$D$40="Lymphoedema",Inputs!$C$40/'Activity levels'!$J8,0),IF(Inputs!$B$40="Indirect",IF(Inputs!$E$40="Headcount",Inputs!$C$40*'Allocation Drivers'!B8/'Allocation Drivers'!$B$23/'Activity levels'!$J8,IF(Inputs!$E$40="Floor Space",Inputs!$C$40*'Allocation Drivers'!C8/'Allocation Drivers'!$C$23/'Activity levels'!$J8,IF(Inputs!$E$40="Finance Time",Inputs!$C$40*'Allocation Drivers'!D8/'Allocation Drivers'!$D$23/'Activity levels'!$J8,IF(Inputs!$E$40="Meals Provided",Inputs!$C$40*'Allocation Drivers'!E8/'Allocation Drivers'!$E$23/'Activity levels'!$J8,IF(Inputs!$E$40="Clinical Time",Inputs!$C$40*'Allocation Drivers'!F8/'Allocation Drivers'!$F$23/'Activity levels'!$J8,0))))),0))</f>
        <v>#DIV/0!</v>
      </c>
      <c r="H23" s="24">
        <f>IF(Inputs!$B$40="Direct",IF(Inputs!$D$40="Education",Inputs!$C$40/'Activity levels'!$J9,0),IF(Inputs!$B$40="Indirect",IF(Inputs!$E$40="Headcount",Inputs!$C$40*'Allocation Drivers'!B9/'Allocation Drivers'!$B$23/'Activity levels'!$J9,IF(Inputs!$E$40="Floor Space",Inputs!$C$40*'Allocation Drivers'!C9/'Allocation Drivers'!$C$23/'Activity levels'!$J9,IF(Inputs!$E$40="Finance Time",Inputs!$C$40*'Allocation Drivers'!D9/'Allocation Drivers'!$D$23/'Activity levels'!$J9,IF(Inputs!$E$40="Meals Provided",Inputs!$C$40*'Allocation Drivers'!E9/'Allocation Drivers'!$E$23/'Activity levels'!$J9,IF(Inputs!$E$40="Clinical Time",Inputs!$C$40*'Allocation Drivers'!F9/'Allocation Drivers'!$F$23/'Activity levels'!$J9,0))))),0))</f>
        <v>0</v>
      </c>
      <c r="I23" s="24">
        <f>IF(Inputs!$B$40="Direct",IF(Inputs!$D$40="Research",Inputs!$C$40/'Activity levels'!$J10,0),IF(Inputs!$B$40="Indirect",IF(Inputs!$E$40="Headcount",Inputs!$C$40*'Allocation Drivers'!B10/'Allocation Drivers'!$B$23/'Activity levels'!$J10,IF(Inputs!$E$40="Floor Space",Inputs!$C$40*'Allocation Drivers'!C10/'Allocation Drivers'!$C$23/'Activity levels'!$J10,IF(Inputs!$E$40="Finance Time",Inputs!$C$40*'Allocation Drivers'!D10/'Allocation Drivers'!$D$23/'Activity levels'!$J10,IF(Inputs!$E$40="Meals Provided",Inputs!$C$40*'Allocation Drivers'!E10/'Allocation Drivers'!$E$23/'Activity levels'!$J10,IF(Inputs!$E$40="Clinical Time",Inputs!$C$40*'Allocation Drivers'!F10/'Allocation Drivers'!$F$23/'Activity levels'!$J10,0))))),0))</f>
        <v>0</v>
      </c>
      <c r="J23" s="24">
        <f>IF(Inputs!$B$40="Direct",IF(Inputs!$D$40="Bereavement / Family Support / Living Well (Adult)",Inputs!$C$40/'Activity levels'!$J11,0),IF(Inputs!$B$40="Indirect",IF(Inputs!$E$40="Headcount",Inputs!$C$40*'Allocation Drivers'!B11/'Allocation Drivers'!$B$23/'Activity levels'!$J11,IF(Inputs!$E$40="Floor Space",Inputs!$C$40*'Allocation Drivers'!C11/'Allocation Drivers'!$C$23/'Activity levels'!$J11,IF(Inputs!$E$40="Finance Time",Inputs!$C$40*'Allocation Drivers'!D11/'Allocation Drivers'!$D$23/'Activity levels'!$J11,IF(Inputs!$E$40="Meals Provided",Inputs!$C$40*'Allocation Drivers'!E11/'Allocation Drivers'!$E$23/'Activity levels'!$J11,IF(Inputs!$E$40="Clinical Time",Inputs!$C$40*'Allocation Drivers'!F11/'Allocation Drivers'!$F$23/'Activity levels'!$J11,0))))),0))</f>
        <v>0</v>
      </c>
      <c r="K23" s="24">
        <f>IF(Inputs!$B$40="Direct",IF(Inputs!$D$40="Inpatient (Children)",Inputs!$C$40/'Activity levels'!$J12,0),IF(Inputs!$B$40="Indirect",IF(Inputs!$E$40="Headcount",Inputs!$C$40*'Allocation Drivers'!B12/'Allocation Drivers'!$B$23/'Activity levels'!$J12,IF(Inputs!$E$40="Floor Space",Inputs!$C$40*'Allocation Drivers'!C12/'Allocation Drivers'!$C$23/'Activity levels'!$J12,IF(Inputs!$E$40="Finance Time",Inputs!$C$40*'Allocation Drivers'!D12/'Allocation Drivers'!$D$23/'Activity levels'!$J12,IF(Inputs!$E$40="Meals Provided",Inputs!$C$40*'Allocation Drivers'!E12/'Allocation Drivers'!$E$23/'Activity levels'!$J12,IF(Inputs!$E$40="Clinical Time",Inputs!$C$40*'Allocation Drivers'!F12/'Allocation Drivers'!$F$23/'Activity levels'!$J12,0))))),0))</f>
        <v>0</v>
      </c>
      <c r="L23" s="24">
        <f>IF(Inputs!$B$40="Direct",IF(Inputs!$D$40="Outpatient  / Hospital Inreach (Children)",Inputs!$C$40/'Activity levels'!$J13,0),IF(Inputs!$B$40="Indirect",IF(Inputs!$E$40="Headcount",Inputs!$C$40*'Allocation Drivers'!B13/'Allocation Drivers'!$B$23/'Activity levels'!$J13,IF(Inputs!$E$40="Floor Space",Inputs!$C$40*'Allocation Drivers'!C13/'Allocation Drivers'!$C$23/'Activity levels'!$J13,IF(Inputs!$E$40="Finance Time",Inputs!$C$40*'Allocation Drivers'!D13/'Allocation Drivers'!$D$23/'Activity levels'!$J13,IF(Inputs!$E$40="Meals Provided",Inputs!$C$40*'Allocation Drivers'!E13/'Allocation Drivers'!$E$23/'Activity levels'!$J13,IF(Inputs!$E$40="Clinical Time",Inputs!$C$40*'Allocation Drivers'!F13/'Allocation Drivers'!$F$23/'Activity levels'!$J13,0))))),0))</f>
        <v>0</v>
      </c>
      <c r="M23" s="24">
        <f>IF(Inputs!$B$40="Direct",IF(Inputs!$D$40="Specialist Care at Home (Hospice at Home / Rapid Response etc) (Children)",Inputs!$C$40/'Activity levels'!$J14,0),IF(Inputs!$B$40="Indirect",IF(Inputs!$E$40="Headcount",Inputs!$C$40*'Allocation Drivers'!B14/'Allocation Drivers'!$B$23/'Activity levels'!$J14,IF(Inputs!$E$40="Floor Space",Inputs!$C$40*'Allocation Drivers'!C14/'Allocation Drivers'!$C$23/'Activity levels'!$J14,IF(Inputs!$E$40="Finance Time",Inputs!$C$40*'Allocation Drivers'!D14/'Allocation Drivers'!$D$23/'Activity levels'!$J14,IF(Inputs!$E$40="Meals Provided",Inputs!$C$40*'Allocation Drivers'!E14/'Allocation Drivers'!$E$23/'Activity levels'!$J14,IF(Inputs!$E$40="Clinical Time",Inputs!$C$40*'Allocation Drivers'!F14/'Allocation Drivers'!$F$23/'Activity levels'!$J14,0))))),0))</f>
        <v>0</v>
      </c>
      <c r="N23" s="24">
        <f>IF(Inputs!$B$40="Direct",IF(Inputs!$D$40="Generalist / Non-specialist Community Visits (Children)",Inputs!$C$40/'Activity levels'!$J15,0),IF(Inputs!$B$40="Indirect",IF(Inputs!$E$40="Headcount",Inputs!$C$40*'Allocation Drivers'!B15/'Allocation Drivers'!$B$23/'Activity levels'!$J15,IF(Inputs!$E$40="Floor Space",Inputs!$C$40*'Allocation Drivers'!C15/'Allocation Drivers'!$C$23/'Activity levels'!$J15,IF(Inputs!$E$40="Finance Time",Inputs!$C$40*'Allocation Drivers'!D15/'Allocation Drivers'!$D$23/'Activity levels'!$J15,IF(Inputs!$E$40="Meals Provided",Inputs!$C$40*'Allocation Drivers'!E15/'Allocation Drivers'!$E$23/'Activity levels'!$J15,IF(Inputs!$E$40="Clinical Time",Inputs!$C$40*'Allocation Drivers'!F15/'Allocation Drivers'!$F$23/'Activity levels'!$J15,0))))),0))</f>
        <v>0</v>
      </c>
      <c r="O23" s="24">
        <f>IF(Inputs!$B$40="Direct",IF(Inputs!$D$40="Do not use",Inputs!$C$40/'Activity levels'!$J17,0),IF(Inputs!$B$40="Indirect",IF(Inputs!$E$40="Headcount",Inputs!$C$40*'Allocation Drivers'!B16/'Allocation Drivers'!$B$23/'Activity levels'!$J17,IF(Inputs!$E$40="Floor Space",Inputs!$C$40*'Allocation Drivers'!C16/'Allocation Drivers'!$C$23/'Activity levels'!$J17,IF(Inputs!$E$40="Finance Time",Inputs!$C$40*'Allocation Drivers'!D16/'Allocation Drivers'!$D$23/'Activity levels'!$J17,IF(Inputs!$E$40="Meals Provided",Inputs!$C$40*'Allocation Drivers'!E16/'Allocation Drivers'!$E$23/'Activity levels'!$J17,IF(Inputs!$E$40="Clinical Time",Inputs!$C$40*'Allocation Drivers'!F16/'Allocation Drivers'!$F$23/'Activity levels'!$J17,0))))),0))</f>
        <v>0</v>
      </c>
      <c r="P23" s="24">
        <f>IF(Inputs!$B$40="Direct",IF(Inputs!$D$40="Do not use",Inputs!$C$40/'Activity levels'!$J18,0),IF(Inputs!$B$40="Indirect",IF(Inputs!$E$40="Headcount",Inputs!$C$40*'Allocation Drivers'!B17/'Allocation Drivers'!$B$23/'Activity levels'!$J18,IF(Inputs!$E$40="Floor Space",Inputs!$C$40*'Allocation Drivers'!C17/'Allocation Drivers'!$C$23/'Activity levels'!$J18,IF(Inputs!$E$40="Finance Time",Inputs!$C$40*'Allocation Drivers'!D17/'Allocation Drivers'!$D$23/'Activity levels'!$J18,IF(Inputs!$E$40="Meals Provided",Inputs!$C$40*'Allocation Drivers'!E17/'Allocation Drivers'!$E$23/'Activity levels'!$J18,IF(Inputs!$E$40="Clinical Time",Inputs!$C$40*'Allocation Drivers'!F17/'Allocation Drivers'!$F$23/'Activity levels'!$J18,0))))),0))</f>
        <v>0</v>
      </c>
      <c r="Q23" s="24">
        <f>IF(Inputs!$B$40="Direct",IF(Inputs!$D$40="Bereavement / Family support / Living well (Children)",Inputs!$C$40/'Activity levels'!$J19,0),IF(Inputs!$B$40="Indirect",IF(Inputs!$E$40="Headcount",Inputs!$C$40*'Allocation Drivers'!B18/'Allocation Drivers'!$B$23/'Activity levels'!$J19,IF(Inputs!$E$40="Floor Space",Inputs!$C$40*'Allocation Drivers'!C18/'Allocation Drivers'!$C$23/'Activity levels'!$J19,IF(Inputs!$E$40="Finance Time",Inputs!$C$40*'Allocation Drivers'!D18/'Allocation Drivers'!$D$23/'Activity levels'!$J19,IF(Inputs!$E$40="Meals Provided",Inputs!$C$40*'Allocation Drivers'!E18/'Allocation Drivers'!$E$23/'Activity levels'!$J19,IF(Inputs!$E$40="Clinical Time",Inputs!$C$40*'Allocation Drivers'!F18/'Allocation Drivers'!$F$23/'Activity levels'!$J19,0))))),0))</f>
        <v>0</v>
      </c>
    </row>
    <row r="24" spans="1:17" x14ac:dyDescent="0.2">
      <c r="A24" t="s">
        <v>86</v>
      </c>
      <c r="B24" s="24">
        <f>IF(Inputs!$B$41="Direct",IF(Inputs!$D$41="Inpatient (Adult)",Inputs!$C$41/'Activity levels'!$J4,0),IF(Inputs!$B$41="Indirect",IF(Inputs!$E$41="Headcount",Inputs!$C$41*'Allocation Drivers'!B4/'Allocation Drivers'!$B$23/'Activity levels'!$J4,IF(Inputs!$E$41="Floor Space",Inputs!$C$41*'Allocation Drivers'!C4/'Allocation Drivers'!$C$23/'Activity levels'!$J4,IF(Inputs!$E$41="Finance Time",Inputs!$C$41*'Allocation Drivers'!D4/'Allocation Drivers'!$D$23/'Activity levels'!$J4,IF(Inputs!$E$41="Meals Provided",Inputs!$C$41*'Allocation Drivers'!E4/'Allocation Drivers'!$E$23/'Activity levels'!$J4,IF(Inputs!$E$41="Clinical Time",Inputs!$C$41*'Allocation Drivers'!F4/'Allocation Drivers'!$F$23/'Activity levels'!$J4,0))))),0))</f>
        <v>0</v>
      </c>
      <c r="C24" s="24">
        <f>IF(Inputs!$B$41="Direct",IF(Inputs!$D$41="Outpatient / Hospital Inreach (Adult)",Inputs!$C$41/'Activity levels'!$J5,0),IF(Inputs!$B$41="Indirect",IF(Inputs!$E$41="Headcount",Inputs!$C$41*'Allocation Drivers'!B5/'Allocation Drivers'!$B$23/'Activity levels'!$J5,IF(Inputs!$E$41="Floor Space",Inputs!$C$41*'Allocation Drivers'!C5/'Allocation Drivers'!$C$23/'Activity levels'!$J5,IF(Inputs!$E$41="Finance Time",Inputs!$C$41*'Allocation Drivers'!D5/'Allocation Drivers'!$D$23/'Activity levels'!$J5,IF(Inputs!$E$41="Meals Provided",Inputs!$C$41*'Allocation Drivers'!E5/'Allocation Drivers'!$E$23/'Activity levels'!$J5,IF(Inputs!$E$41="Clinical Time",Inputs!$C$41*'Allocation Drivers'!F5/'Allocation Drivers'!$F$23/'Activity levels'!$J5,0))))),0))</f>
        <v>0</v>
      </c>
      <c r="D24" s="24">
        <f>IF(Inputs!$B$41="Direct",IF(Inputs!$D$41="Specialist Care at Home (Hospice at Home / Rapid Response etc) (Adult)",Inputs!$C$41/'Activity levels'!$J6,0),IF(Inputs!$B$41="Indirect",IF(Inputs!$E$41="Headcount",Inputs!$C$41*'Allocation Drivers'!B6/'Allocation Drivers'!$B$23/'Activity levels'!$J6,IF(Inputs!$E$41="Floor Space",Inputs!$C$41*'Allocation Drivers'!C6/'Allocation Drivers'!$C$23/'Activity levels'!$J6,IF(Inputs!$E$41="Finance Time",Inputs!$C$41*'Allocation Drivers'!D6/'Allocation Drivers'!$D$23/'Activity levels'!$J6,IF(Inputs!$E$41="Meals Provided",Inputs!$C$41*'Allocation Drivers'!E6/'Allocation Drivers'!$E$23/'Activity levels'!$J6,IF(Inputs!$E$41="Clinical Time",Inputs!$C$41*'Allocation Drivers'!F6/'Allocation Drivers'!$F$23/'Activity levels'!$J6,0))))),0))</f>
        <v>0</v>
      </c>
      <c r="E24" s="24">
        <f>IF(Inputs!$B$41="Direct",IF(Inputs!$D$41="Generalist / Non-specialist Community Visits (Adult)",Inputs!$C$41/'Activity levels'!$J7,0),IF(Inputs!$B$41="Indirect",IF(Inputs!$E$41="Headcount",Inputs!$C$41*'Allocation Drivers'!B7/'Allocation Drivers'!$B$23/'Activity levels'!$J7,IF(Inputs!$E$41="Floor Space",Inputs!$C$41*'Allocation Drivers'!C7/'Allocation Drivers'!$C$23/'Activity levels'!$J7,IF(Inputs!$E$41="Finance Time",Inputs!$C$41*'Allocation Drivers'!D7/'Allocation Drivers'!$D$23/'Activity levels'!$J7,IF(Inputs!$E$41="Meals Provided",Inputs!$C$41*'Allocation Drivers'!E7/'Allocation Drivers'!$E$23/'Activity levels'!$J7,IF(Inputs!$E$41="Clinical Time",Inputs!$C$41*'Allocation Drivers'!F7/'Allocation Drivers'!$F$23/'Activity levels'!$J7,0))))),0))</f>
        <v>0</v>
      </c>
      <c r="F24" s="24">
        <f>IF(Inputs!$B$41="Direct",IF(Inputs!$D$41="Domicilliary Care",Inputs!$C$41/'Activity levels'!$J16,0),IF(Inputs!$B$41="Indirect",IF(Inputs!$E$41="Headcount",Inputs!$C$41*'Allocation Drivers'!B15/'Allocation Drivers'!$B$23/'Activity levels'!$J16,IF(Inputs!$E$41="Floor Space",Inputs!$C$41*'Allocation Drivers'!C15/'Allocation Drivers'!$C$23/'Activity levels'!$J16,IF(Inputs!$E$41="Finance Time",Inputs!$C$41*'Allocation Drivers'!D15/'Allocation Drivers'!$D$23/'Activity levels'!$J16,IF(Inputs!$E$41="Meals Provided",Inputs!$C$41*'Allocation Drivers'!E15/'Allocation Drivers'!$E$23/'Activity levels'!$J16,IF(Inputs!$E$41="Clinical Time",Inputs!$C$41*'Allocation Drivers'!F15/'Allocation Drivers'!$F$23/'Activity levels'!$J16,0))))),0))</f>
        <v>0</v>
      </c>
      <c r="G24" s="24" t="e">
        <f>IF(Inputs!$B$41="Direct",IF(Inputs!$D$41="Lymphoedema",Inputs!$C$41/'Activity levels'!$J8,0),IF(Inputs!$B$41="Indirect",IF(Inputs!$E$41="Headcount",Inputs!$C$41*'Allocation Drivers'!B8/'Allocation Drivers'!$B$23/'Activity levels'!$J8,IF(Inputs!$E$41="Floor Space",Inputs!$C$41*'Allocation Drivers'!C8/'Allocation Drivers'!$C$23/'Activity levels'!$J8,IF(Inputs!$E$41="Finance Time",Inputs!$C$41*'Allocation Drivers'!D8/'Allocation Drivers'!$D$23/'Activity levels'!$J8,IF(Inputs!$E$41="Meals Provided",Inputs!$C$41*'Allocation Drivers'!E8/'Allocation Drivers'!$E$23/'Activity levels'!$J8,IF(Inputs!$E$41="Clinical Time",Inputs!$C$41*'Allocation Drivers'!F8/'Allocation Drivers'!$F$23/'Activity levels'!$J8,0))))),0))</f>
        <v>#DIV/0!</v>
      </c>
      <c r="H24" s="24">
        <f>IF(Inputs!$B$41="Direct",IF(Inputs!$D$41="Education",Inputs!$C$41/'Activity levels'!$J9,0),IF(Inputs!$B$41="Indirect",IF(Inputs!$E$41="Headcount",Inputs!$C$41*'Allocation Drivers'!B9/'Allocation Drivers'!$B$23/'Activity levels'!$J9,IF(Inputs!$E$41="Floor Space",Inputs!$C$41*'Allocation Drivers'!C9/'Allocation Drivers'!$C$23/'Activity levels'!$J9,IF(Inputs!$E$41="Finance Time",Inputs!$C$41*'Allocation Drivers'!D9/'Allocation Drivers'!$D$23/'Activity levels'!$J9,IF(Inputs!$E$41="Meals Provided",Inputs!$C$41*'Allocation Drivers'!E9/'Allocation Drivers'!$E$23/'Activity levels'!$J9,IF(Inputs!$E$41="Clinical Time",Inputs!$C$41*'Allocation Drivers'!F9/'Allocation Drivers'!$F$23/'Activity levels'!$J9,0))))),0))</f>
        <v>0</v>
      </c>
      <c r="I24" s="24">
        <f>IF(Inputs!$B$41="Direct",IF(Inputs!$D$41="Research",Inputs!$C$41/'Activity levels'!$J10,0),IF(Inputs!$B$41="Indirect",IF(Inputs!$E$41="Headcount",Inputs!$C$41*'Allocation Drivers'!B10/'Allocation Drivers'!$B$23/'Activity levels'!$J10,IF(Inputs!$E$41="Floor Space",Inputs!$C$41*'Allocation Drivers'!C10/'Allocation Drivers'!$C$23/'Activity levels'!$J10,IF(Inputs!$E$41="Finance Time",Inputs!$C$41*'Allocation Drivers'!D10/'Allocation Drivers'!$D$23/'Activity levels'!$J10,IF(Inputs!$E$41="Meals Provided",Inputs!$C$41*'Allocation Drivers'!E10/'Allocation Drivers'!$E$23/'Activity levels'!$J10,IF(Inputs!$E$41="Clinical Time",Inputs!$C$41*'Allocation Drivers'!F10/'Allocation Drivers'!$F$23/'Activity levels'!$J10,0))))),0))</f>
        <v>0</v>
      </c>
      <c r="J24" s="24">
        <f>IF(Inputs!$B$41="Direct",IF(Inputs!$D$41="Bereavement / Family Support / Living Well (Adult)",Inputs!$C$41/'Activity levels'!$J11,0),IF(Inputs!$B$41="Indirect",IF(Inputs!$E$41="Headcount",Inputs!$C$41*'Allocation Drivers'!B11/'Allocation Drivers'!$B$23/'Activity levels'!$J11,IF(Inputs!$E$41="Floor Space",Inputs!$C$41*'Allocation Drivers'!C11/'Allocation Drivers'!$C$23/'Activity levels'!$J11,IF(Inputs!$E$41="Finance Time",Inputs!$C$41*'Allocation Drivers'!D11/'Allocation Drivers'!$D$23/'Activity levels'!$J11,IF(Inputs!$E$41="Meals Provided",Inputs!$C$41*'Allocation Drivers'!E11/'Allocation Drivers'!$E$23/'Activity levels'!$J11,IF(Inputs!$E$41="Clinical Time",Inputs!$C$41*'Allocation Drivers'!F11/'Allocation Drivers'!$F$23/'Activity levels'!$J11,0))))),0))</f>
        <v>0</v>
      </c>
      <c r="K24" s="24">
        <f>IF(Inputs!$B$41="Direct",IF(Inputs!$D$41="Inpatient (Children)",Inputs!$C$41/'Activity levels'!$J12,0),IF(Inputs!$B$41="Indirect",IF(Inputs!$E$41="Headcount",Inputs!$C$41*'Allocation Drivers'!B12/'Allocation Drivers'!$B$23/'Activity levels'!$J12,IF(Inputs!$E$41="Floor Space",Inputs!$C$41*'Allocation Drivers'!C12/'Allocation Drivers'!$C$23/'Activity levels'!$J12,IF(Inputs!$E$41="Finance Time",Inputs!$C$41*'Allocation Drivers'!D12/'Allocation Drivers'!$D$23/'Activity levels'!$J12,IF(Inputs!$E$41="Meals Provided",Inputs!$C$41*'Allocation Drivers'!E12/'Allocation Drivers'!$E$23/'Activity levels'!$J12,IF(Inputs!$E$41="Clinical Time",Inputs!$C$41*'Allocation Drivers'!F12/'Allocation Drivers'!$F$23/'Activity levels'!$J12,0))))),0))</f>
        <v>0</v>
      </c>
      <c r="L24" s="24">
        <f>IF(Inputs!$B$41="Direct",IF(Inputs!$D$41="Outpatient  / Hospital Inreach (Children)",Inputs!$C$41/'Activity levels'!$J13,0),IF(Inputs!$B$41="Indirect",IF(Inputs!$E$41="Headcount",Inputs!$C$41*'Allocation Drivers'!B13/'Allocation Drivers'!$B$23/'Activity levels'!$J13,IF(Inputs!$E$41="Floor Space",Inputs!$C$41*'Allocation Drivers'!C13/'Allocation Drivers'!$C$23/'Activity levels'!$J13,IF(Inputs!$E$41="Finance Time",Inputs!$C$41*'Allocation Drivers'!D13/'Allocation Drivers'!$D$23/'Activity levels'!$J13,IF(Inputs!$E$41="Meals Provided",Inputs!$C$41*'Allocation Drivers'!E13/'Allocation Drivers'!$E$23/'Activity levels'!$J13,IF(Inputs!$E$41="Clinical Time",Inputs!$C$41*'Allocation Drivers'!F13/'Allocation Drivers'!$F$23/'Activity levels'!$J13,0))))),0))</f>
        <v>0</v>
      </c>
      <c r="M24" s="24">
        <f>IF(Inputs!$B$41="Direct",IF(Inputs!$D$41="Specialist Care at Home (Hospice at Home / Rapid Response etc) (Children)",Inputs!$C$41/'Activity levels'!$J14,0),IF(Inputs!$B$41="Indirect",IF(Inputs!$E$41="Headcount",Inputs!$C$41*'Allocation Drivers'!B14/'Allocation Drivers'!$B$23/'Activity levels'!$J14,IF(Inputs!$E$41="Floor Space",Inputs!$C$41*'Allocation Drivers'!C14/'Allocation Drivers'!$C$23/'Activity levels'!$J14,IF(Inputs!$E$41="Finance Time",Inputs!$C$41*'Allocation Drivers'!D14/'Allocation Drivers'!$D$23/'Activity levels'!$J14,IF(Inputs!$E$41="Meals Provided",Inputs!$C$41*'Allocation Drivers'!E14/'Allocation Drivers'!$E$23/'Activity levels'!$J14,IF(Inputs!$E$41="Clinical Time",Inputs!$C$41*'Allocation Drivers'!F14/'Allocation Drivers'!$F$23/'Activity levels'!$J14,0))))),0))</f>
        <v>0</v>
      </c>
      <c r="N24" s="24">
        <f>IF(Inputs!$B$41="Direct",IF(Inputs!$D$41="Generalist / Non-specialist Community Visits (Children)",Inputs!$C$41/'Activity levels'!$J15,0),IF(Inputs!$B$41="Indirect",IF(Inputs!$E$41="Headcount",Inputs!$C$41*'Allocation Drivers'!B15/'Allocation Drivers'!$B$23/'Activity levels'!$J15,IF(Inputs!$E$41="Floor Space",Inputs!$C$41*'Allocation Drivers'!C15/'Allocation Drivers'!$C$23/'Activity levels'!$J15,IF(Inputs!$E$41="Finance Time",Inputs!$C$41*'Allocation Drivers'!D15/'Allocation Drivers'!$D$23/'Activity levels'!$J15,IF(Inputs!$E$41="Meals Provided",Inputs!$C$41*'Allocation Drivers'!E15/'Allocation Drivers'!$E$23/'Activity levels'!$J15,IF(Inputs!$E$41="Clinical Time",Inputs!$C$41*'Allocation Drivers'!F15/'Allocation Drivers'!$F$23/'Activity levels'!$J15,0))))),0))</f>
        <v>0</v>
      </c>
      <c r="O24" s="24">
        <f>IF(Inputs!$B$41="Direct",IF(Inputs!$D$41="Do not use",Inputs!$C$41/'Activity levels'!$J17,0),IF(Inputs!$B$41="Indirect",IF(Inputs!$E$41="Headcount",Inputs!$C$41*'Allocation Drivers'!B16/'Allocation Drivers'!$B$23/'Activity levels'!$J17,IF(Inputs!$E$41="Floor Space",Inputs!$C$41*'Allocation Drivers'!C16/'Allocation Drivers'!$C$23/'Activity levels'!$J17,IF(Inputs!$E$41="Finance Time",Inputs!$C$41*'Allocation Drivers'!D16/'Allocation Drivers'!$D$23/'Activity levels'!$J17,IF(Inputs!$E$41="Meals Provided",Inputs!$C$41*'Allocation Drivers'!E16/'Allocation Drivers'!$E$23/'Activity levels'!$J17,IF(Inputs!$E$41="Clinical Time",Inputs!$C$41*'Allocation Drivers'!F16/'Allocation Drivers'!$F$23/'Activity levels'!$J17,0))))),0))</f>
        <v>0</v>
      </c>
      <c r="P24" s="24">
        <f>IF(Inputs!$B$41="Direct",IF(Inputs!$D$41="Do not use",Inputs!$C$41/'Activity levels'!$J18,0),IF(Inputs!$B$41="Indirect",IF(Inputs!$E$41="Headcount",Inputs!$C$41*'Allocation Drivers'!B17/'Allocation Drivers'!$B$23/'Activity levels'!$J18,IF(Inputs!$E$41="Floor Space",Inputs!$C$41*'Allocation Drivers'!C17/'Allocation Drivers'!$C$23/'Activity levels'!$J18,IF(Inputs!$E$41="Finance Time",Inputs!$C$41*'Allocation Drivers'!D17/'Allocation Drivers'!$D$23/'Activity levels'!$J18,IF(Inputs!$E$41="Meals Provided",Inputs!$C$41*'Allocation Drivers'!E17/'Allocation Drivers'!$E$23/'Activity levels'!$J18,IF(Inputs!$E$41="Clinical Time",Inputs!$C$41*'Allocation Drivers'!F17/'Allocation Drivers'!$F$23/'Activity levels'!$J18,0))))),0))</f>
        <v>0</v>
      </c>
      <c r="Q24" s="24">
        <f>IF(Inputs!$B$41="Direct",IF(Inputs!$D$41="Bereavement / Family support / Living well (Children)",Inputs!$C$41/'Activity levels'!$J19,0),IF(Inputs!$B$41="Indirect",IF(Inputs!$E$41="Headcount",Inputs!$C$41*'Allocation Drivers'!B18/'Allocation Drivers'!$B$23/'Activity levels'!$J19,IF(Inputs!$E$41="Floor Space",Inputs!$C$41*'Allocation Drivers'!C18/'Allocation Drivers'!$C$23/'Activity levels'!$J19,IF(Inputs!$E$41="Finance Time",Inputs!$C$41*'Allocation Drivers'!D18/'Allocation Drivers'!$D$23/'Activity levels'!$J19,IF(Inputs!$E$41="Meals Provided",Inputs!$C$41*'Allocation Drivers'!E18/'Allocation Drivers'!$E$23/'Activity levels'!$J19,IF(Inputs!$E$41="Clinical Time",Inputs!$C$41*'Allocation Drivers'!F18/'Allocation Drivers'!$F$23/'Activity levels'!$J19,0))))),0))</f>
        <v>0</v>
      </c>
    </row>
    <row r="25" spans="1:17" x14ac:dyDescent="0.2">
      <c r="A25" t="s">
        <v>87</v>
      </c>
      <c r="B25" s="24">
        <f>IF(Inputs!$B$42="Direct",IF(Inputs!$D$42="Inpatient (Adult)",Inputs!$C$42/'Activity levels'!$J4,0),IF(Inputs!$B$42="Indirect",IF(Inputs!$E$42="Headcount",Inputs!$C$42*'Allocation Drivers'!B4/'Allocation Drivers'!$B$23/'Activity levels'!$J4,IF(Inputs!$E$42="Floor Space",Inputs!$C$42*'Allocation Drivers'!C4/'Allocation Drivers'!$C$23/'Activity levels'!$J4,IF(Inputs!$E$42="Finance Time",Inputs!$C$42*'Allocation Drivers'!D4/'Allocation Drivers'!$D$23/'Activity levels'!$J4,IF(Inputs!$E$42="Meals Provided",Inputs!$C$42*'Allocation Drivers'!E4/'Allocation Drivers'!$E$23/'Activity levels'!$J4,IF(Inputs!$E$42="Clinical Time",Inputs!$C$42*'Allocation Drivers'!F4/'Allocation Drivers'!$F$23/'Activity levels'!$J4,0))))),0))</f>
        <v>0</v>
      </c>
      <c r="C25" s="24">
        <f>IF(Inputs!$B$42="Direct",IF(Inputs!$D$42="Outpatient / Hospital Inreach (Adult)",Inputs!$C$42/'Activity levels'!$J5,0),IF(Inputs!$B$42="Indirect",IF(Inputs!$E$42="Headcount",Inputs!$C$42*'Allocation Drivers'!B5/'Allocation Drivers'!$B$23/'Activity levels'!$J5,IF(Inputs!$E$42="Floor Space",Inputs!$C$42*'Allocation Drivers'!C5/'Allocation Drivers'!$C$23/'Activity levels'!$J5,IF(Inputs!$E$42="Finance Time",Inputs!$C$42*'Allocation Drivers'!D5/'Allocation Drivers'!$D$23/'Activity levels'!$J5,IF(Inputs!$E$42="Meals Provided",Inputs!$C$42*'Allocation Drivers'!E5/'Allocation Drivers'!$E$23/'Activity levels'!$J5,IF(Inputs!$E$42="Clinical Time",Inputs!$C$42*'Allocation Drivers'!F5/'Allocation Drivers'!$F$23/'Activity levels'!$J5,0))))),0))</f>
        <v>0</v>
      </c>
      <c r="D25" s="24">
        <f>IF(Inputs!$B$42="Direct",IF(Inputs!$D$42="Specialist Care at Home (Hospice at Home / Rapid Response etc) (Adult)",Inputs!$C$42/'Activity levels'!$J6,0),IF(Inputs!$B$42="Indirect",IF(Inputs!$E$42="Headcount",Inputs!$C$42*'Allocation Drivers'!B6/'Allocation Drivers'!$B$23/'Activity levels'!$J6,IF(Inputs!$E$42="Floor Space",Inputs!$C$42*'Allocation Drivers'!C6/'Allocation Drivers'!$C$23/'Activity levels'!$J6,IF(Inputs!$E$42="Finance Time",Inputs!$C$42*'Allocation Drivers'!D6/'Allocation Drivers'!$D$23/'Activity levels'!$J6,IF(Inputs!$E$42="Meals Provided",Inputs!$C$42*'Allocation Drivers'!E6/'Allocation Drivers'!$E$23/'Activity levels'!$J6,IF(Inputs!$E$42="Clinical Time",Inputs!$C$42*'Allocation Drivers'!F6/'Allocation Drivers'!$F$23/'Activity levels'!$J6,0))))),0))</f>
        <v>0</v>
      </c>
      <c r="E25" s="24">
        <f>IF(Inputs!$B$42="Direct",IF(Inputs!$D$42="Generalist / Non-specialist Community Visits (Adult)",Inputs!$C$42/'Activity levels'!$J7,0),IF(Inputs!$B$42="Indirect",IF(Inputs!$E$42="Headcount",Inputs!$C$42*'Allocation Drivers'!B7/'Allocation Drivers'!$B$23/'Activity levels'!$J7,IF(Inputs!$E$42="Floor Space",Inputs!$C$42*'Allocation Drivers'!C7/'Allocation Drivers'!$C$23/'Activity levels'!$J7,IF(Inputs!$E$42="Finance Time",Inputs!$C$42*'Allocation Drivers'!D7/'Allocation Drivers'!$D$23/'Activity levels'!$J7,IF(Inputs!$E$42="Meals Provided",Inputs!$C$42*'Allocation Drivers'!E7/'Allocation Drivers'!$E$23/'Activity levels'!$J7,IF(Inputs!$E$42="Clinical Time",Inputs!$C$42*'Allocation Drivers'!F7/'Allocation Drivers'!$F$23/'Activity levels'!$J7,0))))),0))</f>
        <v>0</v>
      </c>
      <c r="F25" s="24">
        <f>IF(Inputs!$B$42="Direct",IF(Inputs!$D$42="Domicilliary Care",Inputs!$C$42/'Activity levels'!$J16,0),IF(Inputs!$B$42="Indirect",IF(Inputs!$E$42="Headcount",Inputs!$C$42*'Allocation Drivers'!B15/'Allocation Drivers'!$B$23/'Activity levels'!$J16,IF(Inputs!$E$42="Floor Space",Inputs!$C$42*'Allocation Drivers'!C15/'Allocation Drivers'!$C$23/'Activity levels'!$J16,IF(Inputs!$E$42="Finance Time",Inputs!$C$42*'Allocation Drivers'!D15/'Allocation Drivers'!$D$23/'Activity levels'!$J16,IF(Inputs!$E$42="Meals Provided",Inputs!$C$42*'Allocation Drivers'!E15/'Allocation Drivers'!$E$23/'Activity levels'!$J16,IF(Inputs!$E$42="Clinical Time",Inputs!$C$42*'Allocation Drivers'!F15/'Allocation Drivers'!$F$23/'Activity levels'!$J16,0))))),0))</f>
        <v>0</v>
      </c>
      <c r="G25" s="24" t="e">
        <f>IF(Inputs!$B$42="Direct",IF(Inputs!$D$42="Lymphoedema",Inputs!$C$42/'Activity levels'!$J8,0),IF(Inputs!$B$42="Indirect",IF(Inputs!$E$42="Headcount",Inputs!$C$42*'Allocation Drivers'!B8/'Allocation Drivers'!$B$23/'Activity levels'!$J8,IF(Inputs!$E$42="Floor Space",Inputs!$C$42*'Allocation Drivers'!C8/'Allocation Drivers'!$C$23/'Activity levels'!$J8,IF(Inputs!$E$42="Finance Time",Inputs!$C$42*'Allocation Drivers'!D8/'Allocation Drivers'!$D$23/'Activity levels'!$J8,IF(Inputs!$E$42="Meals Provided",Inputs!$C$42*'Allocation Drivers'!E8/'Allocation Drivers'!$E$23/'Activity levels'!$J8,IF(Inputs!$E$42="Clinical Time",Inputs!$C$42*'Allocation Drivers'!F8/'Allocation Drivers'!$F$23/'Activity levels'!$J8,0))))),0))</f>
        <v>#DIV/0!</v>
      </c>
      <c r="H25" s="24">
        <f>IF(Inputs!$B$42="Direct",IF(Inputs!$D$42="Education",Inputs!$C$42/'Activity levels'!$J9,0),IF(Inputs!$B$42="Indirect",IF(Inputs!$E$42="Headcount",Inputs!$C$42*'Allocation Drivers'!B9/'Allocation Drivers'!$B$23/'Activity levels'!$J9,IF(Inputs!$E$42="Floor Space",Inputs!$C$42*'Allocation Drivers'!C9/'Allocation Drivers'!$C$23/'Activity levels'!$J9,IF(Inputs!$E$42="Finance Time",Inputs!$C$42*'Allocation Drivers'!D9/'Allocation Drivers'!$D$23/'Activity levels'!$J9,IF(Inputs!$E$42="Meals Provided",Inputs!$C$42*'Allocation Drivers'!E9/'Allocation Drivers'!$E$23/'Activity levels'!$J9,IF(Inputs!$E$42="Clinical Time",Inputs!$C$42*'Allocation Drivers'!F9/'Allocation Drivers'!$F$23/'Activity levels'!$J9,0))))),0))</f>
        <v>0</v>
      </c>
      <c r="I25" s="24">
        <f>IF(Inputs!$B$42="Direct",IF(Inputs!$D$42="Research",Inputs!$C$42/'Activity levels'!$J10,0),IF(Inputs!$B$42="Indirect",IF(Inputs!$E$42="Headcount",Inputs!$C$42*'Allocation Drivers'!B10/'Allocation Drivers'!$B$23/'Activity levels'!$J10,IF(Inputs!$E$42="Floor Space",Inputs!$C$42*'Allocation Drivers'!C10/'Allocation Drivers'!$C$23/'Activity levels'!$J10,IF(Inputs!$E$42="Finance Time",Inputs!$C$42*'Allocation Drivers'!D10/'Allocation Drivers'!$D$23/'Activity levels'!$J10,IF(Inputs!$E$42="Meals Provided",Inputs!$C$42*'Allocation Drivers'!E10/'Allocation Drivers'!$E$23/'Activity levels'!$J10,IF(Inputs!$E$42="Clinical Time",Inputs!$C$42*'Allocation Drivers'!F10/'Allocation Drivers'!$F$23/'Activity levels'!$J10,0))))),0))</f>
        <v>0</v>
      </c>
      <c r="J25" s="24">
        <f>IF(Inputs!$B$42="Direct",IF(Inputs!$D$42="Bereavement / Family Support / Living Well (Adult)",Inputs!$C$42/'Activity levels'!$J11,0),IF(Inputs!$B$42="Indirect",IF(Inputs!$E$42="Headcount",Inputs!$C$42*'Allocation Drivers'!B11/'Allocation Drivers'!$B$23/'Activity levels'!$J11,IF(Inputs!$E$42="Floor Space",Inputs!$C$42*'Allocation Drivers'!C11/'Allocation Drivers'!$C$23/'Activity levels'!$J11,IF(Inputs!$E$42="Finance Time",Inputs!$C$42*'Allocation Drivers'!D11/'Allocation Drivers'!$D$23/'Activity levels'!$J11,IF(Inputs!$E$42="Meals Provided",Inputs!$C$42*'Allocation Drivers'!E11/'Allocation Drivers'!$E$23/'Activity levels'!$J11,IF(Inputs!$E$42="Clinical Time",Inputs!$C$42*'Allocation Drivers'!F11/'Allocation Drivers'!$F$23/'Activity levels'!$J11,0))))),0))</f>
        <v>0</v>
      </c>
      <c r="K25" s="24">
        <f>IF(Inputs!$B$42="Direct",IF(Inputs!$D$42="Inpatient (Children)",Inputs!$C$42/'Activity levels'!$J12,0),IF(Inputs!$B$42="Indirect",IF(Inputs!$E$42="Headcount",Inputs!$C$42*'Allocation Drivers'!B12/'Allocation Drivers'!$B$23/'Activity levels'!$J12,IF(Inputs!$E$42="Floor Space",Inputs!$C$42*'Allocation Drivers'!C12/'Allocation Drivers'!$C$23/'Activity levels'!$J12,IF(Inputs!$E$42="Finance Time",Inputs!$C$42*'Allocation Drivers'!D12/'Allocation Drivers'!$D$23/'Activity levels'!$J12,IF(Inputs!$E$42="Meals Provided",Inputs!$C$42*'Allocation Drivers'!E12/'Allocation Drivers'!$E$23/'Activity levels'!$J12,IF(Inputs!$E$42="Clinical Time",Inputs!$C$42*'Allocation Drivers'!F12/'Allocation Drivers'!$F$23/'Activity levels'!$J12,0))))),0))</f>
        <v>0</v>
      </c>
      <c r="L25" s="24">
        <f>IF(Inputs!$B$42="Direct",IF(Inputs!$D$42="Outpatient  / Hospital Inreach (Children)",Inputs!$C$42/'Activity levels'!$J13,0),IF(Inputs!$B$42="Indirect",IF(Inputs!$E$42="Headcount",Inputs!$C$42*'Allocation Drivers'!B13/'Allocation Drivers'!$B$23/'Activity levels'!$J13,IF(Inputs!$E$42="Floor Space",Inputs!$C$42*'Allocation Drivers'!C13/'Allocation Drivers'!$C$23/'Activity levels'!$J13,IF(Inputs!$E$42="Finance Time",Inputs!$C$42*'Allocation Drivers'!D13/'Allocation Drivers'!$D$23/'Activity levels'!$J13,IF(Inputs!$E$42="Meals Provided",Inputs!$C$42*'Allocation Drivers'!E13/'Allocation Drivers'!$E$23/'Activity levels'!$J13,IF(Inputs!$E$42="Clinical Time",Inputs!$C$42*'Allocation Drivers'!F13/'Allocation Drivers'!$F$23/'Activity levels'!$J13,0))))),0))</f>
        <v>0</v>
      </c>
      <c r="M25" s="24">
        <f>IF(Inputs!$B$42="Direct",IF(Inputs!$D$42="Specialist Care at Home (Hospice at Home / Rapid Response etc) (Children)",Inputs!$C$42/'Activity levels'!$J14,0),IF(Inputs!$B$42="Indirect",IF(Inputs!$E$42="Headcount",Inputs!$C$42*'Allocation Drivers'!B14/'Allocation Drivers'!$B$23/'Activity levels'!$J14,IF(Inputs!$E$42="Floor Space",Inputs!$C$42*'Allocation Drivers'!C14/'Allocation Drivers'!$C$23/'Activity levels'!$J14,IF(Inputs!$E$42="Finance Time",Inputs!$C$42*'Allocation Drivers'!D14/'Allocation Drivers'!$D$23/'Activity levels'!$J14,IF(Inputs!$E$42="Meals Provided",Inputs!$C$42*'Allocation Drivers'!E14/'Allocation Drivers'!$E$23/'Activity levels'!$J14,IF(Inputs!$E$42="Clinical Time",Inputs!$C$42*'Allocation Drivers'!F14/'Allocation Drivers'!$F$23/'Activity levels'!$J14,0))))),0))</f>
        <v>0</v>
      </c>
      <c r="N25" s="24">
        <f>IF(Inputs!$B$42="Direct",IF(Inputs!$D$42="Generalist / Non-specialist Community Visits (Children)",Inputs!$C$42/'Activity levels'!$J15,0),IF(Inputs!$B$42="Indirect",IF(Inputs!$E$42="Headcount",Inputs!$C$42*'Allocation Drivers'!B15/'Allocation Drivers'!$B$23/'Activity levels'!$J15,IF(Inputs!$E$42="Floor Space",Inputs!$C$42*'Allocation Drivers'!C15/'Allocation Drivers'!$C$23/'Activity levels'!$J15,IF(Inputs!$E$42="Finance Time",Inputs!$C$42*'Allocation Drivers'!D15/'Allocation Drivers'!$D$23/'Activity levels'!$J15,IF(Inputs!$E$42="Meals Provided",Inputs!$C$42*'Allocation Drivers'!E15/'Allocation Drivers'!$E$23/'Activity levels'!$J15,IF(Inputs!$E$42="Clinical Time",Inputs!$C$42*'Allocation Drivers'!F15/'Allocation Drivers'!$F$23/'Activity levels'!$J15,0))))),0))</f>
        <v>0</v>
      </c>
      <c r="O25" s="24">
        <f>IF(Inputs!$B$42="Direct",IF(Inputs!$D$42="Do not use",Inputs!$C$42/'Activity levels'!$J17,0),IF(Inputs!$B$42="Indirect",IF(Inputs!$E$42="Headcount",Inputs!$C$42*'Allocation Drivers'!B16/'Allocation Drivers'!$B$23/'Activity levels'!$J17,IF(Inputs!$E$42="Floor Space",Inputs!$C$42*'Allocation Drivers'!C16/'Allocation Drivers'!$C$23/'Activity levels'!$J17,IF(Inputs!$E$42="Finance Time",Inputs!$C$42*'Allocation Drivers'!D16/'Allocation Drivers'!$D$23/'Activity levels'!$J17,IF(Inputs!$E$42="Meals Provided",Inputs!$C$42*'Allocation Drivers'!E16/'Allocation Drivers'!$E$23/'Activity levels'!$J17,IF(Inputs!$E$42="Clinical Time",Inputs!$C$42*'Allocation Drivers'!F16/'Allocation Drivers'!$F$23/'Activity levels'!$J17,0))))),0))</f>
        <v>0</v>
      </c>
      <c r="P25" s="24">
        <f>IF(Inputs!$B$42="Direct",IF(Inputs!$D$42="Do not use",Inputs!$C$42/'Activity levels'!$J18,0),IF(Inputs!$B$42="Indirect",IF(Inputs!$E$42="Headcount",Inputs!$C$42*'Allocation Drivers'!B17/'Allocation Drivers'!$B$23/'Activity levels'!$J18,IF(Inputs!$E$42="Floor Space",Inputs!$C$42*'Allocation Drivers'!C17/'Allocation Drivers'!$C$23/'Activity levels'!$J18,IF(Inputs!$E$42="Finance Time",Inputs!$C$42*'Allocation Drivers'!D17/'Allocation Drivers'!$D$23/'Activity levels'!$J18,IF(Inputs!$E$42="Meals Provided",Inputs!$C$42*'Allocation Drivers'!E17/'Allocation Drivers'!$E$23/'Activity levels'!$J18,IF(Inputs!$E$42="Clinical Time",Inputs!$C$42*'Allocation Drivers'!F17/'Allocation Drivers'!$F$23/'Activity levels'!$J18,0))))),0))</f>
        <v>0</v>
      </c>
      <c r="Q25" s="24">
        <f>IF(Inputs!$B$42="Direct",IF(Inputs!$D$42="Bereavement / Family support / Living well (Children)",Inputs!$C$42/'Activity levels'!$J19,0),IF(Inputs!$B$42="Indirect",IF(Inputs!$E$42="Headcount",Inputs!$C$42*'Allocation Drivers'!B18/'Allocation Drivers'!$B$23/'Activity levels'!$J19,IF(Inputs!$E$42="Floor Space",Inputs!$C$42*'Allocation Drivers'!C18/'Allocation Drivers'!$C$23/'Activity levels'!$J19,IF(Inputs!$E$42="Finance Time",Inputs!$C$42*'Allocation Drivers'!D18/'Allocation Drivers'!$D$23/'Activity levels'!$J19,IF(Inputs!$E$42="Meals Provided",Inputs!$C$42*'Allocation Drivers'!E18/'Allocation Drivers'!$E$23/'Activity levels'!$J19,IF(Inputs!$E$42="Clinical Time",Inputs!$C$42*'Allocation Drivers'!F18/'Allocation Drivers'!$F$23/'Activity levels'!$J19,0))))),0))</f>
        <v>0</v>
      </c>
    </row>
    <row r="26" spans="1:17" x14ac:dyDescent="0.2">
      <c r="A26" t="s">
        <v>83</v>
      </c>
      <c r="B26" s="24">
        <f>IF(Inputs!$B$43="Direct",IF(Inputs!$D$43="Inpatient (Adult)",Inputs!$C$43/'Activity levels'!$J4,0),IF(Inputs!$B$43="Indirect",IF(Inputs!$E$43="Headcount",Inputs!$C$43*'Allocation Drivers'!B4/'Allocation Drivers'!$B$23/'Activity levels'!$J4,IF(Inputs!$E$43="Floor Space",Inputs!$C$43*'Allocation Drivers'!C4/'Allocation Drivers'!$C$23/'Activity levels'!$J4,IF(Inputs!$E$43="Finance Time",Inputs!$C$43*'Allocation Drivers'!D4/'Allocation Drivers'!$D$23/'Activity levels'!$J4,IF(Inputs!$E$43="Meals Provided",Inputs!$C$43*'Allocation Drivers'!E4/'Allocation Drivers'!$E$23/'Activity levels'!$J4,IF(Inputs!$E$43="Clinical Time",Inputs!$C$43*'Allocation Drivers'!F4/'Allocation Drivers'!$F$23/'Activity levels'!$J4,0))))),0))</f>
        <v>0</v>
      </c>
      <c r="C26" s="24">
        <f>IF(Inputs!$B$43="Direct",IF(Inputs!$D$43="Outpatient / Hospital Inreach (Adult)",Inputs!$C$43/'Activity levels'!$J5,0),IF(Inputs!$B$43="Indirect",IF(Inputs!$E$43="Headcount",Inputs!$C$43*'Allocation Drivers'!B5/'Allocation Drivers'!$B$23/'Activity levels'!$J5,IF(Inputs!$E$43="Floor Space",Inputs!$C$43*'Allocation Drivers'!C5/'Allocation Drivers'!$C$23/'Activity levels'!$J5,IF(Inputs!$E$43="Finance Time",Inputs!$C$43*'Allocation Drivers'!D5/'Allocation Drivers'!$D$23/'Activity levels'!$J5,IF(Inputs!$E$43="Meals Provided",Inputs!$C$43*'Allocation Drivers'!E5/'Allocation Drivers'!$E$23/'Activity levels'!$J5,IF(Inputs!$E$43="Clinical Time",Inputs!$C$43*'Allocation Drivers'!F5/'Allocation Drivers'!$F$23/'Activity levels'!$J5,0))))),0))</f>
        <v>0</v>
      </c>
      <c r="D26" s="24">
        <f>IF(Inputs!$B$43="Direct",IF(Inputs!$D$43="Specialist Care at Home (Hospice at Home / Rapid Response etc) (Adult)",Inputs!$C$43/'Activity levels'!$J6,0),IF(Inputs!$B$43="Indirect",IF(Inputs!$E$43="Headcount",Inputs!$C$43*'Allocation Drivers'!B6/'Allocation Drivers'!$B$23/'Activity levels'!$J6,IF(Inputs!$E$43="Floor Space",Inputs!$C$43*'Allocation Drivers'!C6/'Allocation Drivers'!$C$23/'Activity levels'!$J6,IF(Inputs!$E$43="Finance Time",Inputs!$C$43*'Allocation Drivers'!D6/'Allocation Drivers'!$D$23/'Activity levels'!$J6,IF(Inputs!$E$43="Meals Provided",Inputs!$C$43*'Allocation Drivers'!E6/'Allocation Drivers'!$E$23/'Activity levels'!$J6,IF(Inputs!$E$43="Clinical Time",Inputs!$C$43*'Allocation Drivers'!F6/'Allocation Drivers'!$F$23/'Activity levels'!$J6,0))))),0))</f>
        <v>0</v>
      </c>
      <c r="E26" s="24">
        <f>IF(Inputs!$B$43="Direct",IF(Inputs!$D$43="Generalist / Non-specialist Community Visits (Adult)",Inputs!$C$43/'Activity levels'!$J7,0),IF(Inputs!$B$43="Indirect",IF(Inputs!$E$43="Headcount",Inputs!$C$43*'Allocation Drivers'!B7/'Allocation Drivers'!$B$23/'Activity levels'!$J7,IF(Inputs!$E$43="Floor Space",Inputs!$C$43*'Allocation Drivers'!C7/'Allocation Drivers'!$C$23/'Activity levels'!$J7,IF(Inputs!$E$43="Finance Time",Inputs!$C$43*'Allocation Drivers'!D7/'Allocation Drivers'!$D$23/'Activity levels'!$J7,IF(Inputs!$E$43="Meals Provided",Inputs!$C$43*'Allocation Drivers'!E7/'Allocation Drivers'!$E$23/'Activity levels'!$J7,IF(Inputs!$E$43="Clinical Time",Inputs!$C$43*'Allocation Drivers'!F7/'Allocation Drivers'!$F$23/'Activity levels'!$J7,0))))),0))</f>
        <v>0</v>
      </c>
      <c r="F26" s="24">
        <f>IF(Inputs!$B$43="Direct",IF(Inputs!$D$43="Domicilliary Care",Inputs!$C$43/'Activity levels'!$J16,0),IF(Inputs!$B$43="Indirect",IF(Inputs!$E$43="Headcount",Inputs!$C$43*'Allocation Drivers'!B15/'Allocation Drivers'!$B$23/'Activity levels'!$J16,IF(Inputs!$E$43="Floor Space",Inputs!$C$43*'Allocation Drivers'!C15/'Allocation Drivers'!$C$23/'Activity levels'!$J16,IF(Inputs!$E$43="Finance Time",Inputs!$C$43*'Allocation Drivers'!D15/'Allocation Drivers'!$D$23/'Activity levels'!$J16,IF(Inputs!$E$43="Meals Provided",Inputs!$C$43*'Allocation Drivers'!E15/'Allocation Drivers'!$E$23/'Activity levels'!$J16,IF(Inputs!$E$43="Clinical Time",Inputs!$C$43*'Allocation Drivers'!F15/'Allocation Drivers'!$F$23/'Activity levels'!$J16,0))))),0))</f>
        <v>0</v>
      </c>
      <c r="G26" s="24" t="e">
        <f>IF(Inputs!$B$43="Direct",IF(Inputs!$D$43="Lymphoedema",Inputs!$C$43/'Activity levels'!$J8,0),IF(Inputs!$B$43="Indirect",IF(Inputs!$E$43="Headcount",Inputs!$C$43*'Allocation Drivers'!B8/'Allocation Drivers'!$B$23/'Activity levels'!$J8,IF(Inputs!$E$43="Floor Space",Inputs!$C$43*'Allocation Drivers'!C8/'Allocation Drivers'!$C$23/'Activity levels'!$J8,IF(Inputs!$E$43="Finance Time",Inputs!$C$43*'Allocation Drivers'!D8/'Allocation Drivers'!$D$23/'Activity levels'!$J8,IF(Inputs!$E$43="Meals Provided",Inputs!$C$43*'Allocation Drivers'!E8/'Allocation Drivers'!$E$23/'Activity levels'!$J8,IF(Inputs!$E$43="Clinical Time",Inputs!$C$43*'Allocation Drivers'!F8/'Allocation Drivers'!$F$23/'Activity levels'!$J8,0))))),0))</f>
        <v>#DIV/0!</v>
      </c>
      <c r="H26" s="24">
        <f>IF(Inputs!$B$43="Direct",IF(Inputs!$D$43="Education",Inputs!$C$43/'Activity levels'!$J9,0),IF(Inputs!$B$43="Indirect",IF(Inputs!$E$43="Headcount",Inputs!$C$43*'Allocation Drivers'!B9/'Allocation Drivers'!$B$23/'Activity levels'!$J9,IF(Inputs!$E$43="Floor Space",Inputs!$C$43*'Allocation Drivers'!C9/'Allocation Drivers'!$C$23/'Activity levels'!$J9,IF(Inputs!$E$43="Finance Time",Inputs!$C$43*'Allocation Drivers'!D9/'Allocation Drivers'!$D$23/'Activity levels'!$J9,IF(Inputs!$E$43="Meals Provided",Inputs!$C$43*'Allocation Drivers'!E9/'Allocation Drivers'!$E$23/'Activity levels'!$J9,IF(Inputs!$E$43="Clinical Time",Inputs!$C$43*'Allocation Drivers'!F9/'Allocation Drivers'!$F$23/'Activity levels'!$J9,0))))),0))</f>
        <v>0</v>
      </c>
      <c r="I26" s="24">
        <f>IF(Inputs!$B$43="Direct",IF(Inputs!$D$43="Research",Inputs!$C$43/'Activity levels'!$J10,0),IF(Inputs!$B$43="Indirect",IF(Inputs!$E$43="Headcount",Inputs!$C$43*'Allocation Drivers'!B10/'Allocation Drivers'!$B$23/'Activity levels'!$J10,IF(Inputs!$E$43="Floor Space",Inputs!$C$43*'Allocation Drivers'!C10/'Allocation Drivers'!$C$23/'Activity levels'!$J10,IF(Inputs!$E$43="Finance Time",Inputs!$C$43*'Allocation Drivers'!D10/'Allocation Drivers'!$D$23/'Activity levels'!$J10,IF(Inputs!$E$43="Meals Provided",Inputs!$C$43*'Allocation Drivers'!E10/'Allocation Drivers'!$E$23/'Activity levels'!$J10,IF(Inputs!$E$43="Clinical Time",Inputs!$C$43*'Allocation Drivers'!F10/'Allocation Drivers'!$F$23/'Activity levels'!$J10,0))))),0))</f>
        <v>0</v>
      </c>
      <c r="J26" s="24">
        <f>IF(Inputs!$B$43="Direct",IF(Inputs!$D$43="Bereavement / Family Support / Living Well (Adult)",Inputs!$C$43/'Activity levels'!$J11,0),IF(Inputs!$B$43="Indirect",IF(Inputs!$E$43="Headcount",Inputs!$C$43*'Allocation Drivers'!B11/'Allocation Drivers'!$B$23/'Activity levels'!$J11,IF(Inputs!$E$43="Floor Space",Inputs!$C$43*'Allocation Drivers'!C11/'Allocation Drivers'!$C$23/'Activity levels'!$J11,IF(Inputs!$E$43="Finance Time",Inputs!$C$43*'Allocation Drivers'!D11/'Allocation Drivers'!$D$23/'Activity levels'!$J11,IF(Inputs!$E$43="Meals Provided",Inputs!$C$43*'Allocation Drivers'!E11/'Allocation Drivers'!$E$23/'Activity levels'!$J11,IF(Inputs!$E$43="Clinical Time",Inputs!$C$43*'Allocation Drivers'!F11/'Allocation Drivers'!$F$23/'Activity levels'!$J11,0))))),0))</f>
        <v>0</v>
      </c>
      <c r="K26" s="24">
        <f>IF(Inputs!$B$43="Direct",IF(Inputs!$D$43="Inpatient (Children)",Inputs!$C$43/'Activity levels'!$J12,0),IF(Inputs!$B$43="Indirect",IF(Inputs!$E$43="Headcount",Inputs!$C$43*'Allocation Drivers'!B12/'Allocation Drivers'!$B$23/'Activity levels'!$J12,IF(Inputs!$E$43="Floor Space",Inputs!$C$43*'Allocation Drivers'!C12/'Allocation Drivers'!$C$23/'Activity levels'!$J12,IF(Inputs!$E$43="Finance Time",Inputs!$C$43*'Allocation Drivers'!D12/'Allocation Drivers'!$D$23/'Activity levels'!$J12,IF(Inputs!$E$43="Meals Provided",Inputs!$C$43*'Allocation Drivers'!E12/'Allocation Drivers'!$E$23/'Activity levels'!$J12,IF(Inputs!$E$43="Clinical Time",Inputs!$C$43*'Allocation Drivers'!F12/'Allocation Drivers'!$F$23/'Activity levels'!$J12,0))))),0))</f>
        <v>0</v>
      </c>
      <c r="L26" s="24">
        <f>IF(Inputs!$B$43="Direct",IF(Inputs!$D$43="Outpatient  / Hospital Inreach (Children)",Inputs!$C$43/'Activity levels'!$J13,0),IF(Inputs!$B$43="Indirect",IF(Inputs!$E$43="Headcount",Inputs!$C$43*'Allocation Drivers'!B13/'Allocation Drivers'!$B$23/'Activity levels'!$J13,IF(Inputs!$E$43="Floor Space",Inputs!$C$43*'Allocation Drivers'!C13/'Allocation Drivers'!$C$23/'Activity levels'!$J13,IF(Inputs!$E$43="Finance Time",Inputs!$C$43*'Allocation Drivers'!D13/'Allocation Drivers'!$D$23/'Activity levels'!$J13,IF(Inputs!$E$43="Meals Provided",Inputs!$C$43*'Allocation Drivers'!E13/'Allocation Drivers'!$E$23/'Activity levels'!$J13,IF(Inputs!$E$43="Clinical Time",Inputs!$C$43*'Allocation Drivers'!F13/'Allocation Drivers'!$F$23/'Activity levels'!$J13,0))))),0))</f>
        <v>0</v>
      </c>
      <c r="M26" s="24">
        <f>IF(Inputs!$B$43="Direct",IF(Inputs!$D$43="Specialist Care at Home (Hospice at Home / Rapid Response etc) (Children)",Inputs!$C$43/'Activity levels'!$J14,0),IF(Inputs!$B$43="Indirect",IF(Inputs!$E$43="Headcount",Inputs!$C$43*'Allocation Drivers'!B14/'Allocation Drivers'!$B$23/'Activity levels'!$J14,IF(Inputs!$E$43="Floor Space",Inputs!$C$43*'Allocation Drivers'!C14/'Allocation Drivers'!$C$23/'Activity levels'!$J14,IF(Inputs!$E$43="Finance Time",Inputs!$C$43*'Allocation Drivers'!D14/'Allocation Drivers'!$D$23/'Activity levels'!$J14,IF(Inputs!$E$43="Meals Provided",Inputs!$C$43*'Allocation Drivers'!E14/'Allocation Drivers'!$E$23/'Activity levels'!$J14,IF(Inputs!$E$43="Clinical Time",Inputs!$C$43*'Allocation Drivers'!F14/'Allocation Drivers'!$F$23/'Activity levels'!$J14,0))))),0))</f>
        <v>0</v>
      </c>
      <c r="N26" s="24">
        <f>IF(Inputs!$B$43="Direct",IF(Inputs!$D$43="Generalist / Non-specialist Community Visits (Children)",Inputs!$C$43/'Activity levels'!$J15,0),IF(Inputs!$B$43="Indirect",IF(Inputs!$E$43="Headcount",Inputs!$C$43*'Allocation Drivers'!B15/'Allocation Drivers'!$B$23/'Activity levels'!$J15,IF(Inputs!$E$43="Floor Space",Inputs!$C$43*'Allocation Drivers'!C15/'Allocation Drivers'!$C$23/'Activity levels'!$J15,IF(Inputs!$E$43="Finance Time",Inputs!$C$43*'Allocation Drivers'!D15/'Allocation Drivers'!$D$23/'Activity levels'!$J15,IF(Inputs!$E$43="Meals Provided",Inputs!$C$43*'Allocation Drivers'!E15/'Allocation Drivers'!$E$23/'Activity levels'!$J15,IF(Inputs!$E$43="Clinical Time",Inputs!$C$43*'Allocation Drivers'!F15/'Allocation Drivers'!$F$23/'Activity levels'!$J15,0))))),0))</f>
        <v>0</v>
      </c>
      <c r="O26" s="24">
        <f>IF(Inputs!$B$43="Direct",IF(Inputs!$D$43="Do not use",Inputs!$C$43/'Activity levels'!$J17,0),IF(Inputs!$B$43="Indirect",IF(Inputs!$E$43="Headcount",Inputs!$C$43*'Allocation Drivers'!B16/'Allocation Drivers'!$B$23/'Activity levels'!$J17,IF(Inputs!$E$43="Floor Space",Inputs!$C$43*'Allocation Drivers'!C16/'Allocation Drivers'!$C$23/'Activity levels'!$J17,IF(Inputs!$E$43="Finance Time",Inputs!$C$43*'Allocation Drivers'!D16/'Allocation Drivers'!$D$23/'Activity levels'!$J17,IF(Inputs!$E$43="Meals Provided",Inputs!$C$43*'Allocation Drivers'!E16/'Allocation Drivers'!$E$23/'Activity levels'!$J17,IF(Inputs!$E$43="Clinical Time",Inputs!$C$43*'Allocation Drivers'!F16/'Allocation Drivers'!$F$23/'Activity levels'!$J17,0))))),0))</f>
        <v>0</v>
      </c>
      <c r="P26" s="24">
        <f>IF(Inputs!$B$43="Direct",IF(Inputs!$D$43="Do not use",Inputs!$C$43/'Activity levels'!$J18,0),IF(Inputs!$B$43="Indirect",IF(Inputs!$E$43="Headcount",Inputs!$C$43*'Allocation Drivers'!B17/'Allocation Drivers'!$B$23/'Activity levels'!$J18,IF(Inputs!$E$43="Floor Space",Inputs!$C$43*'Allocation Drivers'!C17/'Allocation Drivers'!$C$23/'Activity levels'!$J18,IF(Inputs!$E$43="Finance Time",Inputs!$C$43*'Allocation Drivers'!D17/'Allocation Drivers'!$D$23/'Activity levels'!$J18,IF(Inputs!$E$43="Meals Provided",Inputs!$C$43*'Allocation Drivers'!E17/'Allocation Drivers'!$E$23/'Activity levels'!$J18,IF(Inputs!$E$43="Clinical Time",Inputs!$C$43*'Allocation Drivers'!F17/'Allocation Drivers'!$F$23/'Activity levels'!$J18,0))))),0))</f>
        <v>0</v>
      </c>
      <c r="Q26" s="24">
        <f>IF(Inputs!$B$43="Direct",IF(Inputs!$D$43="Bereavement / Family support / Living well (Children)",Inputs!$C$43/'Activity levels'!$J19,0),IF(Inputs!$B$43="Indirect",IF(Inputs!$E$43="Headcount",Inputs!$C$43*'Allocation Drivers'!B18/'Allocation Drivers'!$B$23/'Activity levels'!$J19,IF(Inputs!$E$43="Floor Space",Inputs!$C$43*'Allocation Drivers'!C18/'Allocation Drivers'!$C$23/'Activity levels'!$J19,IF(Inputs!$E$43="Finance Time",Inputs!$C$43*'Allocation Drivers'!D18/'Allocation Drivers'!$D$23/'Activity levels'!$J19,IF(Inputs!$E$43="Meals Provided",Inputs!$C$43*'Allocation Drivers'!E18/'Allocation Drivers'!$E$23/'Activity levels'!$J19,IF(Inputs!$E$43="Clinical Time",Inputs!$C$43*'Allocation Drivers'!F18/'Allocation Drivers'!$F$23/'Activity levels'!$J19,0))))),0))</f>
        <v>0</v>
      </c>
    </row>
    <row r="27" spans="1:17" x14ac:dyDescent="0.2">
      <c r="A27" t="s">
        <v>74</v>
      </c>
      <c r="B27" s="24">
        <f>IF(Inputs!$B$45="Direct",IF(Inputs!$D$45="Inpatient (Adult)",Inputs!$C$45/'Activity levels'!$J4,0),IF(Inputs!$B$45="Indirect",IF(Inputs!$E$45="Headcount",Inputs!$C$45*'Allocation Drivers'!B4/'Allocation Drivers'!$B$23/'Activity levels'!$J4,IF(Inputs!$E$45="Floor Space",Inputs!$C$45*'Allocation Drivers'!C4/'Allocation Drivers'!$C$23/'Activity levels'!$J4,IF(Inputs!$E$45="Finance Time",Inputs!$C$45*'Allocation Drivers'!D4/'Allocation Drivers'!$D$23/'Activity levels'!$J4,IF(Inputs!$E$45="Meals Provided",Inputs!$C$45*'Allocation Drivers'!E4/'Allocation Drivers'!$E$23/'Activity levels'!$J4,IF(Inputs!$E$45="Clinical Time",Inputs!$C$45*'Allocation Drivers'!F4/'Allocation Drivers'!$F$23/'Activity levels'!$J4,0))))),0))</f>
        <v>0</v>
      </c>
      <c r="C27" s="24">
        <f>IF(Inputs!$B$45="Direct",IF(Inputs!$D$45="Outpatient / Hospital Inreach (Adult)",Inputs!$C$45/'Activity levels'!$J5,0),IF(Inputs!$B$45="Indirect",IF(Inputs!$E$45="Headcount",Inputs!$C$45*'Allocation Drivers'!B5/'Allocation Drivers'!$B$23/'Activity levels'!$J5,IF(Inputs!$E$45="Floor Space",Inputs!$C$45*'Allocation Drivers'!C5/'Allocation Drivers'!$C$23/'Activity levels'!$J5,IF(Inputs!$E$45="Finance Time",Inputs!$C$45*'Allocation Drivers'!D5/'Allocation Drivers'!$D$23/'Activity levels'!$J5,IF(Inputs!$E$45="Meals Provided",Inputs!$C$45*'Allocation Drivers'!E5/'Allocation Drivers'!$E$23/'Activity levels'!$J5,IF(Inputs!$E$45="Clinical Time",Inputs!$C$45*'Allocation Drivers'!F5/'Allocation Drivers'!$F$23/'Activity levels'!$J5,0))))),0))</f>
        <v>0</v>
      </c>
      <c r="D27" s="24">
        <f>IF(Inputs!$B$45="Direct",IF(Inputs!$D$45="Specialist Care at Home (Hospice at Home / Rapid Response etc) (Adult)",Inputs!$C$45/'Activity levels'!$J6,0),IF(Inputs!$B$45="Indirect",IF(Inputs!$E$45="Headcount",Inputs!$C$45*'Allocation Drivers'!B6/'Allocation Drivers'!$B$23/'Activity levels'!$J6,IF(Inputs!$E$45="Floor Space",Inputs!$C$45*'Allocation Drivers'!C6/'Allocation Drivers'!$C$23/'Activity levels'!$J6,IF(Inputs!$E$45="Finance Time",Inputs!$C$45*'Allocation Drivers'!D6/'Allocation Drivers'!$D$23/'Activity levels'!$J6,IF(Inputs!$E$45="Meals Provided",Inputs!$C$45*'Allocation Drivers'!E6/'Allocation Drivers'!$E$23/'Activity levels'!$J6,IF(Inputs!$E$45="Clinical Time",Inputs!$C$45*'Allocation Drivers'!F6/'Allocation Drivers'!$F$23/'Activity levels'!$J6,0))))),0))</f>
        <v>0</v>
      </c>
      <c r="E27" s="24">
        <f>IF(Inputs!$B$45="Direct",IF(Inputs!$D$45="Generalist / Non-specialist Community Visits (Adult)",Inputs!$C$45/'Activity levels'!$J7,0),IF(Inputs!$B$45="Indirect",IF(Inputs!$E$45="Headcount",Inputs!$C$45*'Allocation Drivers'!B7/'Allocation Drivers'!$B$23/'Activity levels'!$J7,IF(Inputs!$E$45="Floor Space",Inputs!$C$45*'Allocation Drivers'!C7/'Allocation Drivers'!$C$23/'Activity levels'!$J7,IF(Inputs!$E$45="Finance Time",Inputs!$C$45*'Allocation Drivers'!D7/'Allocation Drivers'!$D$23/'Activity levels'!$J7,IF(Inputs!$E$45="Meals Provided",Inputs!$C$45*'Allocation Drivers'!E7/'Allocation Drivers'!$E$23/'Activity levels'!$J7,IF(Inputs!$E$45="Clinical Time",Inputs!$C$45*'Allocation Drivers'!F7/'Allocation Drivers'!$F$23/'Activity levels'!$J7,0))))),0))</f>
        <v>0</v>
      </c>
      <c r="F27" s="24">
        <f>IF(Inputs!$B$45="Direct",IF(Inputs!$D$45="Domicilliary Care",Inputs!$C$45/'Activity levels'!$J16,0),IF(Inputs!$B$45="Indirect",IF(Inputs!$E$45="Headcount",Inputs!$C$45*'Allocation Drivers'!B15/'Allocation Drivers'!$B$23/'Activity levels'!$J16,IF(Inputs!$E$45="Floor Space",Inputs!$C$45*'Allocation Drivers'!C15/'Allocation Drivers'!$C$23/'Activity levels'!$J16,IF(Inputs!$E$45="Finance Time",Inputs!$C$45*'Allocation Drivers'!D15/'Allocation Drivers'!$D$23/'Activity levels'!$J16,IF(Inputs!$E$45="Meals Provided",Inputs!$C$45*'Allocation Drivers'!E15/'Allocation Drivers'!$E$23/'Activity levels'!$J16,IF(Inputs!$E$45="Clinical Time",Inputs!$C$45*'Allocation Drivers'!F15/'Allocation Drivers'!$F$23/'Activity levels'!$J16,0))))),0))</f>
        <v>0</v>
      </c>
      <c r="G27" s="24">
        <f>IF(Inputs!$B$45="Direct",IF(Inputs!$D$45="Lymphoedema",Inputs!$C$45/'Activity levels'!$J8,0),IF(Inputs!$B$45="Indirect",IF(Inputs!$E$45="Headcount",Inputs!$C$45*'Allocation Drivers'!B8/'Allocation Drivers'!$B$23/'Activity levels'!$J8,IF(Inputs!$E$45="Floor Space",Inputs!$C$45*'Allocation Drivers'!C8/'Allocation Drivers'!$C$23/'Activity levels'!$J8,IF(Inputs!$E$45="Finance Time",Inputs!$C$45*'Allocation Drivers'!D8/'Allocation Drivers'!$D$23/'Activity levels'!$J8,IF(Inputs!$E$45="Meals Provided",Inputs!$C$45*'Allocation Drivers'!E8/'Allocation Drivers'!$E$23/'Activity levels'!$J8,IF(Inputs!$E$45="Clinical Time",Inputs!$C$45*'Allocation Drivers'!F8/'Allocation Drivers'!$F$23/'Activity levels'!$J8,0))))),0))</f>
        <v>0</v>
      </c>
      <c r="H27" s="24">
        <f>IF(Inputs!$B$45="Direct",IF(Inputs!$D$45="Education",Inputs!$C$45/'Activity levels'!$J9,0),IF(Inputs!$B$45="Indirect",IF(Inputs!$E$45="Headcount",Inputs!$C$45*'Allocation Drivers'!B9/'Allocation Drivers'!$B$23/'Activity levels'!$J9,IF(Inputs!$E$45="Floor Space",Inputs!$C$45*'Allocation Drivers'!C9/'Allocation Drivers'!$C$23/'Activity levels'!$J9,IF(Inputs!$E$45="Finance Time",Inputs!$C$45*'Allocation Drivers'!D9/'Allocation Drivers'!$D$23/'Activity levels'!$J9,IF(Inputs!$E$45="Meals Provided",Inputs!$C$45*'Allocation Drivers'!E9/'Allocation Drivers'!$E$23/'Activity levels'!$J9,IF(Inputs!$E$45="Clinical Time",Inputs!$C$45*'Allocation Drivers'!F9/'Allocation Drivers'!$F$23/'Activity levels'!$J9,0))))),0))</f>
        <v>0</v>
      </c>
      <c r="I27" s="24">
        <f>IF(Inputs!$B$45="Direct",IF(Inputs!$D$45="Research",Inputs!$C$45/'Activity levels'!$J10,0),IF(Inputs!$B$45="Indirect",IF(Inputs!$E$45="Headcount",Inputs!$C$45*'Allocation Drivers'!B10/'Allocation Drivers'!$B$23/'Activity levels'!$J10,IF(Inputs!$E$45="Floor Space",Inputs!$C$45*'Allocation Drivers'!C10/'Allocation Drivers'!$C$23/'Activity levels'!$J10,IF(Inputs!$E$45="Finance Time",Inputs!$C$45*'Allocation Drivers'!D10/'Allocation Drivers'!$D$23/'Activity levels'!$J10,IF(Inputs!$E$45="Meals Provided",Inputs!$C$45*'Allocation Drivers'!E10/'Allocation Drivers'!$E$23/'Activity levels'!$J10,IF(Inputs!$E$45="Clinical Time",Inputs!$C$45*'Allocation Drivers'!F10/'Allocation Drivers'!$F$23/'Activity levels'!$J10,0))))),0))</f>
        <v>0</v>
      </c>
      <c r="J27" s="24">
        <f>IF(Inputs!$B$45="Direct",IF(Inputs!$D$45="Bereavement / Family Support / Living Well (Adult)",Inputs!$C$45/'Activity levels'!$J11,0),IF(Inputs!$B$45="Indirect",IF(Inputs!$E$45="Headcount",Inputs!$C$45*'Allocation Drivers'!B11/'Allocation Drivers'!$B$23/'Activity levels'!$J11,IF(Inputs!$E$45="Floor Space",Inputs!$C$45*'Allocation Drivers'!C11/'Allocation Drivers'!$C$23/'Activity levels'!$J11,IF(Inputs!$E$45="Finance Time",Inputs!$C$45*'Allocation Drivers'!D11/'Allocation Drivers'!$D$23/'Activity levels'!$J11,IF(Inputs!$E$45="Meals Provided",Inputs!$C$45*'Allocation Drivers'!E11/'Allocation Drivers'!$E$23/'Activity levels'!$J11,IF(Inputs!$E$45="Clinical Time",Inputs!$C$45*'Allocation Drivers'!F11/'Allocation Drivers'!$F$23/'Activity levels'!$J11,0))))),0))</f>
        <v>0</v>
      </c>
      <c r="K27" s="24">
        <f>IF(Inputs!$B$45="Direct",IF(Inputs!$D$45="Inpatient (Children)",Inputs!$C$45/'Activity levels'!$J12,0),IF(Inputs!$B$45="Indirect",IF(Inputs!$E$45="Headcount",Inputs!$C$45*'Allocation Drivers'!B12/'Allocation Drivers'!$B$23/'Activity levels'!$J12,IF(Inputs!$E$45="Floor Space",Inputs!$C$45*'Allocation Drivers'!C12/'Allocation Drivers'!$C$23/'Activity levels'!$J12,IF(Inputs!$E$45="Finance Time",Inputs!$C$45*'Allocation Drivers'!D12/'Allocation Drivers'!$D$23/'Activity levels'!$J12,IF(Inputs!$E$45="Meals Provided",Inputs!$C$45*'Allocation Drivers'!E12/'Allocation Drivers'!$E$23/'Activity levels'!$J12,IF(Inputs!$E$45="Clinical Time",Inputs!$C$45*'Allocation Drivers'!F12/'Allocation Drivers'!$F$23/'Activity levels'!$J12,0))))),0))</f>
        <v>0</v>
      </c>
      <c r="L27" s="24">
        <f>IF(Inputs!$B$45="Direct",IF(Inputs!$D$45="Outpatient  / Hospital Inreach (Children)",Inputs!$C$45/'Activity levels'!$J13,0),IF(Inputs!$B$45="Indirect",IF(Inputs!$E$45="Headcount",Inputs!$C$45*'Allocation Drivers'!B13/'Allocation Drivers'!$B$23/'Activity levels'!$J13,IF(Inputs!$E$45="Floor Space",Inputs!$C$45*'Allocation Drivers'!C13/'Allocation Drivers'!$C$23/'Activity levels'!$J13,IF(Inputs!$E$45="Finance Time",Inputs!$C$45*'Allocation Drivers'!D13/'Allocation Drivers'!$D$23/'Activity levels'!$J13,IF(Inputs!$E$45="Meals Provided",Inputs!$C$45*'Allocation Drivers'!E13/'Allocation Drivers'!$E$23/'Activity levels'!$J13,IF(Inputs!$E$45="Clinical Time",Inputs!$C$45*'Allocation Drivers'!F13/'Allocation Drivers'!$F$23/'Activity levels'!$J13,0))))),0))</f>
        <v>0</v>
      </c>
      <c r="M27" s="24">
        <f>IF(Inputs!$B$45="Direct",IF(Inputs!$D$45="Specialist Care at Home (Hospice at Home / Rapid Response etc) (Children)",Inputs!$C$45/'Activity levels'!$J14,0),IF(Inputs!$B$45="Indirect",IF(Inputs!$E$45="Headcount",Inputs!$C$45*'Allocation Drivers'!B14/'Allocation Drivers'!$B$23/'Activity levels'!$J14,IF(Inputs!$E$45="Floor Space",Inputs!$C$45*'Allocation Drivers'!C14/'Allocation Drivers'!$C$23/'Activity levels'!$J14,IF(Inputs!$E$45="Finance Time",Inputs!$C$45*'Allocation Drivers'!D14/'Allocation Drivers'!$D$23/'Activity levels'!$J14,IF(Inputs!$E$45="Meals Provided",Inputs!$C$45*'Allocation Drivers'!E14/'Allocation Drivers'!$E$23/'Activity levels'!$J14,IF(Inputs!$E$45="Clinical Time",Inputs!$C$45*'Allocation Drivers'!F14/'Allocation Drivers'!$F$23/'Activity levels'!$J14,0))))),0))</f>
        <v>0</v>
      </c>
      <c r="N27" s="24">
        <f>IF(Inputs!$B$45="Direct",IF(Inputs!$D$45="Generalist / Non-specialist Community Visits (Children)",Inputs!$C$45/'Activity levels'!$J15,0),IF(Inputs!$B$45="Indirect",IF(Inputs!$E$45="Headcount",Inputs!$C$45*'Allocation Drivers'!B15/'Allocation Drivers'!$B$23/'Activity levels'!$J15,IF(Inputs!$E$45="Floor Space",Inputs!$C$45*'Allocation Drivers'!C15/'Allocation Drivers'!$C$23/'Activity levels'!$J15,IF(Inputs!$E$45="Finance Time",Inputs!$C$45*'Allocation Drivers'!D15/'Allocation Drivers'!$D$23/'Activity levels'!$J15,IF(Inputs!$E$45="Meals Provided",Inputs!$C$45*'Allocation Drivers'!E15/'Allocation Drivers'!$E$23/'Activity levels'!$J15,IF(Inputs!$E$45="Clinical Time",Inputs!$C$45*'Allocation Drivers'!F15/'Allocation Drivers'!$F$23/'Activity levels'!$J15,0))))),0))</f>
        <v>0</v>
      </c>
      <c r="O27" s="24">
        <f>IF(Inputs!$B$45="Direct",IF(Inputs!$D$45="Do not use",Inputs!$C$45/'Activity levels'!$J17,0),IF(Inputs!$B$45="Indirect",IF(Inputs!$E$45="Headcount",Inputs!$C$45*'Allocation Drivers'!B16/'Allocation Drivers'!$B$23/'Activity levels'!$J17,IF(Inputs!$E$45="Floor Space",Inputs!$C$45*'Allocation Drivers'!C16/'Allocation Drivers'!$C$23/'Activity levels'!$J17,IF(Inputs!$E$45="Finance Time",Inputs!$C$45*'Allocation Drivers'!D16/'Allocation Drivers'!$D$23/'Activity levels'!$J17,IF(Inputs!$E$45="Meals Provided",Inputs!$C$45*'Allocation Drivers'!E16/'Allocation Drivers'!$E$23/'Activity levels'!$J17,IF(Inputs!$E$45="Clinical Time",Inputs!$C$45*'Allocation Drivers'!F16/'Allocation Drivers'!$F$23/'Activity levels'!$J17,0))))),0))</f>
        <v>0</v>
      </c>
      <c r="P27" s="24">
        <f>IF(Inputs!$B$45="Direct",IF(Inputs!$D$45="Do not use",Inputs!$C$45/'Activity levels'!$J18,0),IF(Inputs!$B$45="Indirect",IF(Inputs!$E$45="Headcount",Inputs!$C$45*'Allocation Drivers'!B17/'Allocation Drivers'!$B$23/'Activity levels'!$J18,IF(Inputs!$E$45="Floor Space",Inputs!$C$45*'Allocation Drivers'!C17/'Allocation Drivers'!$C$23/'Activity levels'!$J18,IF(Inputs!$E$45="Finance Time",Inputs!$C$45*'Allocation Drivers'!D17/'Allocation Drivers'!$D$23/'Activity levels'!$J18,IF(Inputs!$E$45="Meals Provided",Inputs!$C$45*'Allocation Drivers'!E17/'Allocation Drivers'!$E$23/'Activity levels'!$J18,IF(Inputs!$E$45="Clinical Time",Inputs!$C$45*'Allocation Drivers'!F17/'Allocation Drivers'!$F$23/'Activity levels'!$J18,0))))),0))</f>
        <v>0</v>
      </c>
      <c r="Q27" s="24">
        <f>IF(Inputs!$B$45="Direct",IF(Inputs!$D$45="Bereavement / Family support / Living well (Children)",Inputs!$C$45/'Activity levels'!$J19,0),IF(Inputs!$B$45="Indirect",IF(Inputs!$E$45="Headcount",Inputs!$C$45*'Allocation Drivers'!B18/'Allocation Drivers'!$B$23/'Activity levels'!$J19,IF(Inputs!$E$45="Floor Space",Inputs!$C$45*'Allocation Drivers'!C18/'Allocation Drivers'!$C$23/'Activity levels'!$J19,IF(Inputs!$E$45="Finance Time",Inputs!$C$45*'Allocation Drivers'!D18/'Allocation Drivers'!$D$23/'Activity levels'!$J19,IF(Inputs!$E$45="Meals Provided",Inputs!$C$45*'Allocation Drivers'!E18/'Allocation Drivers'!$E$23/'Activity levels'!$J19,IF(Inputs!$E$45="Clinical Time",Inputs!$C$45*'Allocation Drivers'!F18/'Allocation Drivers'!$F$23/'Activity levels'!$J19,0))))),0))</f>
        <v>0</v>
      </c>
    </row>
    <row r="28" spans="1:17" x14ac:dyDescent="0.2">
      <c r="A28" t="s">
        <v>77</v>
      </c>
      <c r="B28" s="24">
        <f>IF(Inputs!$B$46="Direct",IF(Inputs!$D$46="Inpatient (Adult)",Inputs!$C$46/'Activity levels'!$J4,0),IF(Inputs!$B$46="Indirect",IF(Inputs!$E$46="Headcount",Inputs!$C$46*'Allocation Drivers'!B4/'Allocation Drivers'!$B$23/'Activity levels'!$J4,IF(Inputs!$E$46="Floor Space",Inputs!$C$46*'Allocation Drivers'!C4/'Allocation Drivers'!$C$23/'Activity levels'!$J4,IF(Inputs!$E$46="Finance Time",Inputs!$C$46*'Allocation Drivers'!D4/'Allocation Drivers'!$D$23/'Activity levels'!$J4,IF(Inputs!$E$46="Meals Provided",Inputs!$C$46*'Allocation Drivers'!E4/'Allocation Drivers'!$E$23/'Activity levels'!$J4,IF(Inputs!$E$46="Clinical Time",Inputs!$C$46*'Allocation Drivers'!F4/'Allocation Drivers'!$F$23/'Activity levels'!$J4,0))))),0))</f>
        <v>0</v>
      </c>
      <c r="C28" s="24">
        <f>IF(Inputs!$B$46="Direct",IF(Inputs!$D$46="Outpatient / Hospital Inreach (Adult)",Inputs!$C$46/'Activity levels'!$J5,0),IF(Inputs!$B$46="Indirect",IF(Inputs!$E$46="Headcount",Inputs!$C$46*'Allocation Drivers'!B5/'Allocation Drivers'!$B$23/'Activity levels'!$J5,IF(Inputs!$E$46="Floor Space",Inputs!$C$46*'Allocation Drivers'!C5/'Allocation Drivers'!$C$23/'Activity levels'!$J5,IF(Inputs!$E$46="Finance Time",Inputs!$C$46*'Allocation Drivers'!D5/'Allocation Drivers'!$D$23/'Activity levels'!$J5,IF(Inputs!$E$46="Meals Provided",Inputs!$C$46*'Allocation Drivers'!E5/'Allocation Drivers'!$E$23/'Activity levels'!$J5,IF(Inputs!$E$46="Clinical Time",Inputs!$C$46*'Allocation Drivers'!F5/'Allocation Drivers'!$F$23/'Activity levels'!$J5,0))))),0))</f>
        <v>0</v>
      </c>
      <c r="D28" s="24">
        <f>IF(Inputs!$B$46="Direct",IF(Inputs!$D$46="Specialist Care at Home (Hospice at Home / Rapid Response etc) (Adult)",Inputs!$C$46/'Activity levels'!$J6,0),IF(Inputs!$B$46="Indirect",IF(Inputs!$E$46="Headcount",Inputs!$C$46*'Allocation Drivers'!B6/'Allocation Drivers'!$B$23/'Activity levels'!$J6,IF(Inputs!$E$46="Floor Space",Inputs!$C$46*'Allocation Drivers'!C6/'Allocation Drivers'!$C$23/'Activity levels'!$J6,IF(Inputs!$E$46="Finance Time",Inputs!$C$46*'Allocation Drivers'!D6/'Allocation Drivers'!$D$23/'Activity levels'!$J6,IF(Inputs!$E$46="Meals Provided",Inputs!$C$46*'Allocation Drivers'!E6/'Allocation Drivers'!$E$23/'Activity levels'!$J6,IF(Inputs!$E$46="Clinical Time",Inputs!$C$46*'Allocation Drivers'!F6/'Allocation Drivers'!$F$23/'Activity levels'!$J6,0))))),0))</f>
        <v>0</v>
      </c>
      <c r="E28" s="24">
        <f>IF(Inputs!$B$46="Direct",IF(Inputs!$D$46="Generalist / Non-specialist Community Visits (Adult)",Inputs!$C$46/'Activity levels'!$J7,0),IF(Inputs!$B$46="Indirect",IF(Inputs!$E$46="Headcount",Inputs!$C$46*'Allocation Drivers'!B7/'Allocation Drivers'!$B$23/'Activity levels'!$J7,IF(Inputs!$E$46="Floor Space",Inputs!$C$46*'Allocation Drivers'!C7/'Allocation Drivers'!$C$23/'Activity levels'!$J7,IF(Inputs!$E$46="Finance Time",Inputs!$C$46*'Allocation Drivers'!D7/'Allocation Drivers'!$D$23/'Activity levels'!$J7,IF(Inputs!$E$46="Meals Provided",Inputs!$C$46*'Allocation Drivers'!E7/'Allocation Drivers'!$E$23/'Activity levels'!$J7,IF(Inputs!$E$46="Clinical Time",Inputs!$C$46*'Allocation Drivers'!F7/'Allocation Drivers'!$F$23/'Activity levels'!$J7,0))))),0))</f>
        <v>0</v>
      </c>
      <c r="F28" s="24">
        <f>IF(Inputs!$B$46="Direct",IF(Inputs!$D$46="Domicilliary Care",Inputs!$C$46/'Activity levels'!$J16,0),IF(Inputs!$B$46="Indirect",IF(Inputs!$E$46="Headcount",Inputs!$C$46*'Allocation Drivers'!B15/'Allocation Drivers'!$B$23/'Activity levels'!$J16,IF(Inputs!$E$46="Floor Space",Inputs!$C$46*'Allocation Drivers'!C15/'Allocation Drivers'!$C$23/'Activity levels'!$J16,IF(Inputs!$E$46="Finance Time",Inputs!$C$46*'Allocation Drivers'!D15/'Allocation Drivers'!$D$23/'Activity levels'!$J16,IF(Inputs!$E$46="Meals Provided",Inputs!$C$46*'Allocation Drivers'!E15/'Allocation Drivers'!$E$23/'Activity levels'!$J16,IF(Inputs!$E$46="Clinical Time",Inputs!$C$46*'Allocation Drivers'!F15/'Allocation Drivers'!$F$23/'Activity levels'!$J16,0))))),0))</f>
        <v>0</v>
      </c>
      <c r="G28" s="24">
        <f>IF(Inputs!$B$46="Direct",IF(Inputs!$D$46="Lymphoedema",Inputs!$C$46/'Activity levels'!$J8,0),IF(Inputs!$B$46="Indirect",IF(Inputs!$E$46="Headcount",Inputs!$C$46*'Allocation Drivers'!B8/'Allocation Drivers'!$B$23/'Activity levels'!$J8,IF(Inputs!$E$46="Floor Space",Inputs!$C$46*'Allocation Drivers'!C8/'Allocation Drivers'!$C$23/'Activity levels'!$J8,IF(Inputs!$E$46="Finance Time",Inputs!$C$46*'Allocation Drivers'!D8/'Allocation Drivers'!$D$23/'Activity levels'!$J8,IF(Inputs!$E$46="Meals Provided",Inputs!$C$46*'Allocation Drivers'!E8/'Allocation Drivers'!$E$23/'Activity levels'!$J8,IF(Inputs!$E$46="Clinical Time",Inputs!$C$46*'Allocation Drivers'!F8/'Allocation Drivers'!$F$23/'Activity levels'!$J8,0))))),0))</f>
        <v>0</v>
      </c>
      <c r="H28" s="24">
        <f>IF(Inputs!$B$46="Direct",IF(Inputs!$D$46="Education",Inputs!$C$46/'Activity levels'!$J9,0),IF(Inputs!$B$46="Indirect",IF(Inputs!$E$46="Headcount",Inputs!$C$46*'Allocation Drivers'!B9/'Allocation Drivers'!$B$23/'Activity levels'!$J9,IF(Inputs!$E$46="Floor Space",Inputs!$C$46*'Allocation Drivers'!C9/'Allocation Drivers'!$C$23/'Activity levels'!$J9,IF(Inputs!$E$46="Finance Time",Inputs!$C$46*'Allocation Drivers'!D9/'Allocation Drivers'!$D$23/'Activity levels'!$J9,IF(Inputs!$E$46="Meals Provided",Inputs!$C$46*'Allocation Drivers'!E9/'Allocation Drivers'!$E$23/'Activity levels'!$J9,IF(Inputs!$E$46="Clinical Time",Inputs!$C$46*'Allocation Drivers'!F9/'Allocation Drivers'!$F$23/'Activity levels'!$J9,0))))),0))</f>
        <v>0</v>
      </c>
      <c r="I28" s="24">
        <f>IF(Inputs!$B$46="Direct",IF(Inputs!$D$46="Research",Inputs!$C$46/'Activity levels'!$J10,0),IF(Inputs!$B$46="Indirect",IF(Inputs!$E$46="Headcount",Inputs!$C$46*'Allocation Drivers'!B10/'Allocation Drivers'!$B$23/'Activity levels'!$J10,IF(Inputs!$E$46="Floor Space",Inputs!$C$46*'Allocation Drivers'!C10/'Allocation Drivers'!$C$23/'Activity levels'!$J10,IF(Inputs!$E$46="Finance Time",Inputs!$C$46*'Allocation Drivers'!D10/'Allocation Drivers'!$D$23/'Activity levels'!$J10,IF(Inputs!$E$46="Meals Provided",Inputs!$C$46*'Allocation Drivers'!E10/'Allocation Drivers'!$E$23/'Activity levels'!$J10,IF(Inputs!$E$46="Clinical Time",Inputs!$C$46*'Allocation Drivers'!F10/'Allocation Drivers'!$F$23/'Activity levels'!$J10,0))))),0))</f>
        <v>0</v>
      </c>
      <c r="J28" s="24">
        <f>IF(Inputs!$B$46="Direct",IF(Inputs!$D$46="Bereavement / Family Support / Living Well (Adult)",Inputs!$C$46/'Activity levels'!$J11,0),IF(Inputs!$B$46="Indirect",IF(Inputs!$E$46="Headcount",Inputs!$C$46*'Allocation Drivers'!B11/'Allocation Drivers'!$B$23/'Activity levels'!$J11,IF(Inputs!$E$46="Floor Space",Inputs!$C$46*'Allocation Drivers'!C11/'Allocation Drivers'!$C$23/'Activity levels'!$J11,IF(Inputs!$E$46="Finance Time",Inputs!$C$46*'Allocation Drivers'!D11/'Allocation Drivers'!$D$23/'Activity levels'!$J11,IF(Inputs!$E$46="Meals Provided",Inputs!$C$46*'Allocation Drivers'!E11/'Allocation Drivers'!$E$23/'Activity levels'!$J11,IF(Inputs!$E$46="Clinical Time",Inputs!$C$46*'Allocation Drivers'!F11/'Allocation Drivers'!$F$23/'Activity levels'!$J11,0))))),0))</f>
        <v>0</v>
      </c>
      <c r="K28" s="24">
        <f>IF(Inputs!$B$46="Direct",IF(Inputs!$D$46="Inpatient (Children)",Inputs!$C$46/'Activity levels'!$J12,0),IF(Inputs!$B$46="Indirect",IF(Inputs!$E$46="Headcount",Inputs!$C$46*'Allocation Drivers'!B12/'Allocation Drivers'!$B$23/'Activity levels'!$J12,IF(Inputs!$E$46="Floor Space",Inputs!$C$46*'Allocation Drivers'!C12/'Allocation Drivers'!$C$23/'Activity levels'!$J12,IF(Inputs!$E$46="Finance Time",Inputs!$C$46*'Allocation Drivers'!D12/'Allocation Drivers'!$D$23/'Activity levels'!$J12,IF(Inputs!$E$46="Meals Provided",Inputs!$C$46*'Allocation Drivers'!E12/'Allocation Drivers'!$E$23/'Activity levels'!$J12,IF(Inputs!$E$46="Clinical Time",Inputs!$C$46*'Allocation Drivers'!F12/'Allocation Drivers'!$F$23/'Activity levels'!$J12,0))))),0))</f>
        <v>0</v>
      </c>
      <c r="L28" s="24">
        <f>IF(Inputs!$B$46="Direct",IF(Inputs!$D$46="Outpatient  / Hospital Inreach (Children)",Inputs!$C$46/'Activity levels'!$J13,0),IF(Inputs!$B$46="Indirect",IF(Inputs!$E$46="Headcount",Inputs!$C$46*'Allocation Drivers'!B13/'Allocation Drivers'!$B$23/'Activity levels'!$J13,IF(Inputs!$E$46="Floor Space",Inputs!$C$46*'Allocation Drivers'!C13/'Allocation Drivers'!$C$23/'Activity levels'!$J13,IF(Inputs!$E$46="Finance Time",Inputs!$C$46*'Allocation Drivers'!D13/'Allocation Drivers'!$D$23/'Activity levels'!$J13,IF(Inputs!$E$46="Meals Provided",Inputs!$C$46*'Allocation Drivers'!E13/'Allocation Drivers'!$E$23/'Activity levels'!$J13,IF(Inputs!$E$46="Clinical Time",Inputs!$C$46*'Allocation Drivers'!F13/'Allocation Drivers'!$F$23/'Activity levels'!$J13,0))))),0))</f>
        <v>0</v>
      </c>
      <c r="M28" s="24">
        <f>IF(Inputs!$B$46="Direct",IF(Inputs!$D$46="Specialist Care at Home (Hospice at Home / Rapid Response etc) (Children)",Inputs!$C$46/'Activity levels'!$J14,0),IF(Inputs!$B$46="Indirect",IF(Inputs!$E$46="Headcount",Inputs!$C$46*'Allocation Drivers'!B14/'Allocation Drivers'!$B$23/'Activity levels'!$J14,IF(Inputs!$E$46="Floor Space",Inputs!$C$46*'Allocation Drivers'!C14/'Allocation Drivers'!$C$23/'Activity levels'!$J14,IF(Inputs!$E$46="Finance Time",Inputs!$C$46*'Allocation Drivers'!D14/'Allocation Drivers'!$D$23/'Activity levels'!$J14,IF(Inputs!$E$46="Meals Provided",Inputs!$C$46*'Allocation Drivers'!E14/'Allocation Drivers'!$E$23/'Activity levels'!$J14,IF(Inputs!$E$46="Clinical Time",Inputs!$C$46*'Allocation Drivers'!F14/'Allocation Drivers'!$F$23/'Activity levels'!$J14,0))))),0))</f>
        <v>0</v>
      </c>
      <c r="N28" s="24">
        <f>IF(Inputs!$B$46="Direct",IF(Inputs!$D$46="Generalist / Non-specialist Community Visits (Children)",Inputs!$C$46/'Activity levels'!$J15,0),IF(Inputs!$B$46="Indirect",IF(Inputs!$E$46="Headcount",Inputs!$C$46*'Allocation Drivers'!B15/'Allocation Drivers'!$B$23/'Activity levels'!$J15,IF(Inputs!$E$46="Floor Space",Inputs!$C$46*'Allocation Drivers'!C15/'Allocation Drivers'!$C$23/'Activity levels'!$J15,IF(Inputs!$E$46="Finance Time",Inputs!$C$46*'Allocation Drivers'!D15/'Allocation Drivers'!$D$23/'Activity levels'!$J15,IF(Inputs!$E$46="Meals Provided",Inputs!$C$46*'Allocation Drivers'!E15/'Allocation Drivers'!$E$23/'Activity levels'!$J15,IF(Inputs!$E$46="Clinical Time",Inputs!$C$46*'Allocation Drivers'!F15/'Allocation Drivers'!$F$23/'Activity levels'!$J15,0))))),0))</f>
        <v>0</v>
      </c>
      <c r="O28" s="24">
        <f>IF(Inputs!$B$46="Direct",IF(Inputs!$D$46="Do not use",Inputs!$C$46/'Activity levels'!$J17,0),IF(Inputs!$B$46="Indirect",IF(Inputs!$E$46="Headcount",Inputs!$C$46*'Allocation Drivers'!B16/'Allocation Drivers'!$B$23/'Activity levels'!$J17,IF(Inputs!$E$46="Floor Space",Inputs!$C$46*'Allocation Drivers'!C16/'Allocation Drivers'!$C$23/'Activity levels'!$J17,IF(Inputs!$E$46="Finance Time",Inputs!$C$46*'Allocation Drivers'!D16/'Allocation Drivers'!$D$23/'Activity levels'!$J17,IF(Inputs!$E$46="Meals Provided",Inputs!$C$46*'Allocation Drivers'!E16/'Allocation Drivers'!$E$23/'Activity levels'!$J17,IF(Inputs!$E$46="Clinical Time",Inputs!$C$46*'Allocation Drivers'!F16/'Allocation Drivers'!$F$23/'Activity levels'!$J17,0))))),0))</f>
        <v>0</v>
      </c>
      <c r="P28" s="24">
        <f>IF(Inputs!$B$46="Direct",IF(Inputs!$D$46="Do not use",Inputs!$C$46/'Activity levels'!$J18,0),IF(Inputs!$B$46="Indirect",IF(Inputs!$E$46="Headcount",Inputs!$C$46*'Allocation Drivers'!B17/'Allocation Drivers'!$B$23/'Activity levels'!$J18,IF(Inputs!$E$46="Floor Space",Inputs!$C$46*'Allocation Drivers'!C17/'Allocation Drivers'!$C$23/'Activity levels'!$J18,IF(Inputs!$E$46="Finance Time",Inputs!$C$46*'Allocation Drivers'!D17/'Allocation Drivers'!$D$23/'Activity levels'!$J18,IF(Inputs!$E$46="Meals Provided",Inputs!$C$46*'Allocation Drivers'!E17/'Allocation Drivers'!$E$23/'Activity levels'!$J18,IF(Inputs!$E$46="Clinical Time",Inputs!$C$46*'Allocation Drivers'!F17/'Allocation Drivers'!$F$23/'Activity levels'!$J18,0))))),0))</f>
        <v>0</v>
      </c>
      <c r="Q28" s="24">
        <f>IF(Inputs!$B$46="Direct",IF(Inputs!$D$46="Bereavement / Family support / Living well (Children)",Inputs!$C$46/'Activity levels'!$J19,0),IF(Inputs!$B$46="Indirect",IF(Inputs!$E$46="Headcount",Inputs!$C$46*'Allocation Drivers'!B18/'Allocation Drivers'!$B$23/'Activity levels'!$J19,IF(Inputs!$E$46="Floor Space",Inputs!$C$46*'Allocation Drivers'!C18/'Allocation Drivers'!$C$23/'Activity levels'!$J19,IF(Inputs!$E$46="Finance Time",Inputs!$C$46*'Allocation Drivers'!D18/'Allocation Drivers'!$D$23/'Activity levels'!$J19,IF(Inputs!$E$46="Meals Provided",Inputs!$C$46*'Allocation Drivers'!E18/'Allocation Drivers'!$E$23/'Activity levels'!$J19,IF(Inputs!$E$46="Clinical Time",Inputs!$C$46*'Allocation Drivers'!F18/'Allocation Drivers'!$F$23/'Activity levels'!$J19,0))))),0))</f>
        <v>0</v>
      </c>
    </row>
    <row r="29" spans="1:17" x14ac:dyDescent="0.2">
      <c r="A29" t="s">
        <v>86</v>
      </c>
      <c r="B29" s="24">
        <f>IF(Inputs!$B$47="Direct",IF(Inputs!$D$47="Inpatient (Adult)",Inputs!$C$47/'Activity levels'!$J4,0),IF(Inputs!$B$47="Indirect",IF(Inputs!$E$47="Headcount",Inputs!$C$47*'Allocation Drivers'!B4/'Allocation Drivers'!$B$23/'Activity levels'!$J4,IF(Inputs!$E$47="Floor Space",Inputs!$C$47*'Allocation Drivers'!C4/'Allocation Drivers'!$C$23/'Activity levels'!$J4,IF(Inputs!$E$47="Finance Time",Inputs!$C$47*'Allocation Drivers'!D4/'Allocation Drivers'!$D$23/'Activity levels'!$J4,IF(Inputs!$E$47="Meals Provided",Inputs!$C$47*'Allocation Drivers'!E4/'Allocation Drivers'!$E$23/'Activity levels'!$J4,IF(Inputs!$E$47="Clinical Time",Inputs!$C$47*'Allocation Drivers'!F4/'Allocation Drivers'!$F$23/'Activity levels'!$J4,0))))),0))</f>
        <v>0</v>
      </c>
      <c r="C29" s="24">
        <f>IF(Inputs!$B$47="Direct",IF(Inputs!$D$47="Outpatient / Hospital Inreach (Adult)",Inputs!$C$47/'Activity levels'!$J5,0),IF(Inputs!$B$47="Indirect",IF(Inputs!$E$47="Headcount",Inputs!$C$47*'Allocation Drivers'!B5/'Allocation Drivers'!$B$23/'Activity levels'!$J5,IF(Inputs!$E$47="Floor Space",Inputs!$C$47*'Allocation Drivers'!C5/'Allocation Drivers'!$C$23/'Activity levels'!$J5,IF(Inputs!$E$47="Finance Time",Inputs!$C$47*'Allocation Drivers'!D5/'Allocation Drivers'!$D$23/'Activity levels'!$J5,IF(Inputs!$E$47="Meals Provided",Inputs!$C$47*'Allocation Drivers'!E5/'Allocation Drivers'!$E$23/'Activity levels'!$J5,IF(Inputs!$E$47="Clinical Time",Inputs!$C$47*'Allocation Drivers'!F5/'Allocation Drivers'!$F$23/'Activity levels'!$J5,0))))),0))</f>
        <v>0</v>
      </c>
      <c r="D29" s="24">
        <f>IF(Inputs!$B$47="Direct",IF(Inputs!$D$47="Specialist Care at Home (Hospice at Home / Rapid Response etc) (Adult)",Inputs!$C$47/'Activity levels'!$J6,0),IF(Inputs!$B$47="Indirect",IF(Inputs!$E$47="Headcount",Inputs!$C$47*'Allocation Drivers'!B6/'Allocation Drivers'!$B$23/'Activity levels'!$J6,IF(Inputs!$E$47="Floor Space",Inputs!$C$47*'Allocation Drivers'!C6/'Allocation Drivers'!$C$23/'Activity levels'!$J6,IF(Inputs!$E$47="Finance Time",Inputs!$C$47*'Allocation Drivers'!D6/'Allocation Drivers'!$D$23/'Activity levels'!$J6,IF(Inputs!$E$47="Meals Provided",Inputs!$C$47*'Allocation Drivers'!E6/'Allocation Drivers'!$E$23/'Activity levels'!$J6,IF(Inputs!$E$47="Clinical Time",Inputs!$C$47*'Allocation Drivers'!F6/'Allocation Drivers'!$F$23/'Activity levels'!$J6,0))))),0))</f>
        <v>0</v>
      </c>
      <c r="E29" s="24">
        <f>IF(Inputs!$B$47="Direct",IF(Inputs!$D$47="Generalist / Non-specialist Community Visits (Adult)",Inputs!$C$47/'Activity levels'!$J7,0),IF(Inputs!$B$47="Indirect",IF(Inputs!$E$47="Headcount",Inputs!$C$47*'Allocation Drivers'!B7/'Allocation Drivers'!$B$23/'Activity levels'!$J7,IF(Inputs!$E$47="Floor Space",Inputs!$C$47*'Allocation Drivers'!C7/'Allocation Drivers'!$C$23/'Activity levels'!$J7,IF(Inputs!$E$47="Finance Time",Inputs!$C$47*'Allocation Drivers'!D7/'Allocation Drivers'!$D$23/'Activity levels'!$J7,IF(Inputs!$E$47="Meals Provided",Inputs!$C$47*'Allocation Drivers'!E7/'Allocation Drivers'!$E$23/'Activity levels'!$J7,IF(Inputs!$E$47="Clinical Time",Inputs!$C$47*'Allocation Drivers'!F7/'Allocation Drivers'!$F$23/'Activity levels'!$J7,0))))),0))</f>
        <v>0</v>
      </c>
      <c r="F29" s="24">
        <f>IF(Inputs!$B$47="Direct",IF(Inputs!$D$47="Domicilliary Care",Inputs!$C$47/'Activity levels'!$J16,0),IF(Inputs!$B$47="Indirect",IF(Inputs!$E$47="Headcount",Inputs!$C$47*'Allocation Drivers'!B15/'Allocation Drivers'!$B$23/'Activity levels'!$J16,IF(Inputs!$E$47="Floor Space",Inputs!$C$47*'Allocation Drivers'!C15/'Allocation Drivers'!$C$23/'Activity levels'!$J16,IF(Inputs!$E$47="Finance Time",Inputs!$C$47*'Allocation Drivers'!D15/'Allocation Drivers'!$D$23/'Activity levels'!$J16,IF(Inputs!$E$47="Meals Provided",Inputs!$C$47*'Allocation Drivers'!E15/'Allocation Drivers'!$E$23/'Activity levels'!$J16,IF(Inputs!$E$47="Clinical Time",Inputs!$C$47*'Allocation Drivers'!F15/'Allocation Drivers'!$F$23/'Activity levels'!$J16,0))))),0))</f>
        <v>0</v>
      </c>
      <c r="G29" s="24">
        <f>IF(Inputs!$B$47="Direct",IF(Inputs!$D$47="Lymphoedema",Inputs!$C$47/'Activity levels'!$J8,0),IF(Inputs!$B$47="Indirect",IF(Inputs!$E$47="Headcount",Inputs!$C$47*'Allocation Drivers'!B8/'Allocation Drivers'!$B$23/'Activity levels'!$J8,IF(Inputs!$E$47="Floor Space",Inputs!$C$47*'Allocation Drivers'!C8/'Allocation Drivers'!$C$23/'Activity levels'!$J8,IF(Inputs!$E$47="Finance Time",Inputs!$C$47*'Allocation Drivers'!D8/'Allocation Drivers'!$D$23/'Activity levels'!$J8,IF(Inputs!$E$47="Meals Provided",Inputs!$C$47*'Allocation Drivers'!E8/'Allocation Drivers'!$E$23/'Activity levels'!$J8,IF(Inputs!$E$47="Clinical Time",Inputs!$C$47*'Allocation Drivers'!F8/'Allocation Drivers'!$F$23/'Activity levels'!$J8,0))))),0))</f>
        <v>0</v>
      </c>
      <c r="H29" s="24">
        <f>IF(Inputs!$B$47="Direct",IF(Inputs!$D$47="Education",Inputs!$C$47/'Activity levels'!$J9,0),IF(Inputs!$B$47="Indirect",IF(Inputs!$E$47="Headcount",Inputs!$C$47*'Allocation Drivers'!B9/'Allocation Drivers'!$B$23/'Activity levels'!$J9,IF(Inputs!$E$47="Floor Space",Inputs!$C$47*'Allocation Drivers'!C9/'Allocation Drivers'!$C$23/'Activity levels'!$J9,IF(Inputs!$E$47="Finance Time",Inputs!$C$47*'Allocation Drivers'!D9/'Allocation Drivers'!$D$23/'Activity levels'!$J9,IF(Inputs!$E$47="Meals Provided",Inputs!$C$47*'Allocation Drivers'!E9/'Allocation Drivers'!$E$23/'Activity levels'!$J9,IF(Inputs!$E$47="Clinical Time",Inputs!$C$47*'Allocation Drivers'!F9/'Allocation Drivers'!$F$23/'Activity levels'!$J9,0))))),0))</f>
        <v>0</v>
      </c>
      <c r="I29" s="24">
        <f>IF(Inputs!$B$47="Direct",IF(Inputs!$D$47="Research",Inputs!$C$47/'Activity levels'!$J10,0),IF(Inputs!$B$47="Indirect",IF(Inputs!$E$47="Headcount",Inputs!$C$47*'Allocation Drivers'!B10/'Allocation Drivers'!$B$23/'Activity levels'!$J10,IF(Inputs!$E$47="Floor Space",Inputs!$C$47*'Allocation Drivers'!C10/'Allocation Drivers'!$C$23/'Activity levels'!$J10,IF(Inputs!$E$47="Finance Time",Inputs!$C$47*'Allocation Drivers'!D10/'Allocation Drivers'!$D$23/'Activity levels'!$J10,IF(Inputs!$E$47="Meals Provided",Inputs!$C$47*'Allocation Drivers'!E10/'Allocation Drivers'!$E$23/'Activity levels'!$J10,IF(Inputs!$E$47="Clinical Time",Inputs!$C$47*'Allocation Drivers'!F10/'Allocation Drivers'!$F$23/'Activity levels'!$J10,0))))),0))</f>
        <v>0</v>
      </c>
      <c r="J29" s="24">
        <f>IF(Inputs!$B$47="Direct",IF(Inputs!$D$47="Bereavement / Family Support / Living Well (Adult)",Inputs!$C$47/'Activity levels'!$J11,0),IF(Inputs!$B$47="Indirect",IF(Inputs!$E$47="Headcount",Inputs!$C$47*'Allocation Drivers'!B11/'Allocation Drivers'!$B$23/'Activity levels'!$J11,IF(Inputs!$E$47="Floor Space",Inputs!$C$47*'Allocation Drivers'!C11/'Allocation Drivers'!$C$23/'Activity levels'!$J11,IF(Inputs!$E$47="Finance Time",Inputs!$C$47*'Allocation Drivers'!D11/'Allocation Drivers'!$D$23/'Activity levels'!$J11,IF(Inputs!$E$47="Meals Provided",Inputs!$C$47*'Allocation Drivers'!E11/'Allocation Drivers'!$E$23/'Activity levels'!$J11,IF(Inputs!$E$47="Clinical Time",Inputs!$C$47*'Allocation Drivers'!F11/'Allocation Drivers'!$F$23/'Activity levels'!$J11,0))))),0))</f>
        <v>0</v>
      </c>
      <c r="K29" s="24">
        <f>IF(Inputs!$B$47="Direct",IF(Inputs!$D$47="Inpatient (Children)",Inputs!$C$47/'Activity levels'!$J12,0),IF(Inputs!$B$47="Indirect",IF(Inputs!$E$47="Headcount",Inputs!$C$47*'Allocation Drivers'!B12/'Allocation Drivers'!$B$23/'Activity levels'!$J12,IF(Inputs!$E$47="Floor Space",Inputs!$C$47*'Allocation Drivers'!C12/'Allocation Drivers'!$C$23/'Activity levels'!$J12,IF(Inputs!$E$47="Finance Time",Inputs!$C$47*'Allocation Drivers'!D12/'Allocation Drivers'!$D$23/'Activity levels'!$J12,IF(Inputs!$E$47="Meals Provided",Inputs!$C$47*'Allocation Drivers'!E12/'Allocation Drivers'!$E$23/'Activity levels'!$J12,IF(Inputs!$E$47="Clinical Time",Inputs!$C$47*'Allocation Drivers'!F12/'Allocation Drivers'!$F$23/'Activity levels'!$J12,0))))),0))</f>
        <v>0</v>
      </c>
      <c r="L29" s="24">
        <f>IF(Inputs!$B$47="Direct",IF(Inputs!$D$47="Outpatient  / Hospital Inreach (Children)",Inputs!$C$47/'Activity levels'!$J13,0),IF(Inputs!$B$47="Indirect",IF(Inputs!$E$47="Headcount",Inputs!$C$47*'Allocation Drivers'!B13/'Allocation Drivers'!$B$23/'Activity levels'!$J13,IF(Inputs!$E$47="Floor Space",Inputs!$C$47*'Allocation Drivers'!C13/'Allocation Drivers'!$C$23/'Activity levels'!$J13,IF(Inputs!$E$47="Finance Time",Inputs!$C$47*'Allocation Drivers'!D13/'Allocation Drivers'!$D$23/'Activity levels'!$J13,IF(Inputs!$E$47="Meals Provided",Inputs!$C$47*'Allocation Drivers'!E13/'Allocation Drivers'!$E$23/'Activity levels'!$J13,IF(Inputs!$E$47="Clinical Time",Inputs!$C$47*'Allocation Drivers'!F13/'Allocation Drivers'!$F$23/'Activity levels'!$J13,0))))),0))</f>
        <v>0</v>
      </c>
      <c r="M29" s="24">
        <f>IF(Inputs!$B$47="Direct",IF(Inputs!$D$47="Specialist Care at Home (Hospice at Home / Rapid Response etc) (Children)",Inputs!$C$47/'Activity levels'!$J14,0),IF(Inputs!$B$47="Indirect",IF(Inputs!$E$47="Headcount",Inputs!$C$47*'Allocation Drivers'!B14/'Allocation Drivers'!$B$23/'Activity levels'!$J14,IF(Inputs!$E$47="Floor Space",Inputs!$C$47*'Allocation Drivers'!C14/'Allocation Drivers'!$C$23/'Activity levels'!$J14,IF(Inputs!$E$47="Finance Time",Inputs!$C$47*'Allocation Drivers'!D14/'Allocation Drivers'!$D$23/'Activity levels'!$J14,IF(Inputs!$E$47="Meals Provided",Inputs!$C$47*'Allocation Drivers'!E14/'Allocation Drivers'!$E$23/'Activity levels'!$J14,IF(Inputs!$E$47="Clinical Time",Inputs!$C$47*'Allocation Drivers'!F14/'Allocation Drivers'!$F$23/'Activity levels'!$J14,0))))),0))</f>
        <v>0</v>
      </c>
      <c r="N29" s="24">
        <f>IF(Inputs!$B$47="Direct",IF(Inputs!$D$47="Generalist / Non-specialist Community Visits (Children)",Inputs!$C$47/'Activity levels'!$J15,0),IF(Inputs!$B$47="Indirect",IF(Inputs!$E$47="Headcount",Inputs!$C$47*'Allocation Drivers'!B15/'Allocation Drivers'!$B$23/'Activity levels'!$J15,IF(Inputs!$E$47="Floor Space",Inputs!$C$47*'Allocation Drivers'!C15/'Allocation Drivers'!$C$23/'Activity levels'!$J15,IF(Inputs!$E$47="Finance Time",Inputs!$C$47*'Allocation Drivers'!D15/'Allocation Drivers'!$D$23/'Activity levels'!$J15,IF(Inputs!$E$47="Meals Provided",Inputs!$C$47*'Allocation Drivers'!E15/'Allocation Drivers'!$E$23/'Activity levels'!$J15,IF(Inputs!$E$47="Clinical Time",Inputs!$C$47*'Allocation Drivers'!F15/'Allocation Drivers'!$F$23/'Activity levels'!$J15,0))))),0))</f>
        <v>0</v>
      </c>
      <c r="O29" s="24">
        <f>IF(Inputs!$B$47="Direct",IF(Inputs!$D$47="Do not use",Inputs!$C$47/'Activity levels'!$J17,0),IF(Inputs!$B$47="Indirect",IF(Inputs!$E$47="Headcount",Inputs!$C$47*'Allocation Drivers'!B16/'Allocation Drivers'!$B$23/'Activity levels'!$J17,IF(Inputs!$E$47="Floor Space",Inputs!$C$47*'Allocation Drivers'!C16/'Allocation Drivers'!$C$23/'Activity levels'!$J17,IF(Inputs!$E$47="Finance Time",Inputs!$C$47*'Allocation Drivers'!D16/'Allocation Drivers'!$D$23/'Activity levels'!$J17,IF(Inputs!$E$47="Meals Provided",Inputs!$C$47*'Allocation Drivers'!E16/'Allocation Drivers'!$E$23/'Activity levels'!$J17,IF(Inputs!$E$47="Clinical Time",Inputs!$C$47*'Allocation Drivers'!F16/'Allocation Drivers'!$F$23/'Activity levels'!$J17,0))))),0))</f>
        <v>0</v>
      </c>
      <c r="P29" s="24">
        <f>IF(Inputs!$B$47="Direct",IF(Inputs!$D$47="Do not use",Inputs!$C$47/'Activity levels'!$J18,0),IF(Inputs!$B$47="Indirect",IF(Inputs!$E$47="Headcount",Inputs!$C$47*'Allocation Drivers'!B17/'Allocation Drivers'!$B$23/'Activity levels'!$J18,IF(Inputs!$E$47="Floor Space",Inputs!$C$47*'Allocation Drivers'!C17/'Allocation Drivers'!$C$23/'Activity levels'!$J18,IF(Inputs!$E$47="Finance Time",Inputs!$C$47*'Allocation Drivers'!D17/'Allocation Drivers'!$D$23/'Activity levels'!$J18,IF(Inputs!$E$47="Meals Provided",Inputs!$C$47*'Allocation Drivers'!E17/'Allocation Drivers'!$E$23/'Activity levels'!$J18,IF(Inputs!$E$47="Clinical Time",Inputs!$C$47*'Allocation Drivers'!F17/'Allocation Drivers'!$F$23/'Activity levels'!$J18,0))))),0))</f>
        <v>0</v>
      </c>
      <c r="Q29" s="24">
        <f>IF(Inputs!$B$47="Direct",IF(Inputs!$D$47="Bereavement / Family support / Living well (Children)",Inputs!$C$47/'Activity levels'!$J19,0),IF(Inputs!$B$47="Indirect",IF(Inputs!$E$47="Headcount",Inputs!$C$47*'Allocation Drivers'!B18/'Allocation Drivers'!$B$23/'Activity levels'!$J19,IF(Inputs!$E$47="Floor Space",Inputs!$C$47*'Allocation Drivers'!C18/'Allocation Drivers'!$C$23/'Activity levels'!$J19,IF(Inputs!$E$47="Finance Time",Inputs!$C$47*'Allocation Drivers'!D18/'Allocation Drivers'!$D$23/'Activity levels'!$J19,IF(Inputs!$E$47="Meals Provided",Inputs!$C$47*'Allocation Drivers'!E18/'Allocation Drivers'!$E$23/'Activity levels'!$J19,IF(Inputs!$E$47="Clinical Time",Inputs!$C$47*'Allocation Drivers'!F18/'Allocation Drivers'!$F$23/'Activity levels'!$J19,0))))),0))</f>
        <v>0</v>
      </c>
    </row>
    <row r="30" spans="1:17" x14ac:dyDescent="0.2">
      <c r="A30" t="s">
        <v>87</v>
      </c>
      <c r="B30" s="24">
        <f>IF(Inputs!$B$48="Direct",IF(Inputs!$D$48="Inpatient (Adult)",Inputs!$C$48/'Activity levels'!$J4,0),IF(Inputs!$B$48="Indirect",IF(Inputs!$E$48="Headcount",Inputs!$C$48*'Allocation Drivers'!B4/'Allocation Drivers'!$B$23/'Activity levels'!$J4,IF(Inputs!$E$48="Floor Space",Inputs!$C$48*'Allocation Drivers'!C4/'Allocation Drivers'!$C$23/'Activity levels'!$J4,IF(Inputs!$E$48="Finance Time",Inputs!$C$48*'Allocation Drivers'!D4/'Allocation Drivers'!$D$23/'Activity levels'!$J4,IF(Inputs!$E$48="Meals Provided",Inputs!$C$48*'Allocation Drivers'!E4/'Allocation Drivers'!$E$23/'Activity levels'!$J4,IF(Inputs!$E$48="Clinical Time",Inputs!$C$48*'Allocation Drivers'!F4/'Allocation Drivers'!$F$23/'Activity levels'!$J4,0))))),0))</f>
        <v>0</v>
      </c>
      <c r="C30" s="24">
        <f>IF(Inputs!$B$48="Direct",IF(Inputs!$D$48="Outpatient / Hospital Inreach (Adult)",Inputs!$C$48/'Activity levels'!$J5,0),IF(Inputs!$B$48="Indirect",IF(Inputs!$E$48="Headcount",Inputs!$C$48*'Allocation Drivers'!B5/'Allocation Drivers'!$B$23/'Activity levels'!$J5,IF(Inputs!$E$48="Floor Space",Inputs!$C$48*'Allocation Drivers'!C5/'Allocation Drivers'!$C$23/'Activity levels'!$J5,IF(Inputs!$E$48="Finance Time",Inputs!$C$48*'Allocation Drivers'!D5/'Allocation Drivers'!$D$23/'Activity levels'!$J5,IF(Inputs!$E$48="Meals Provided",Inputs!$C$48*'Allocation Drivers'!E5/'Allocation Drivers'!$E$23/'Activity levels'!$J5,IF(Inputs!$E$48="Clinical Time",Inputs!$C$48*'Allocation Drivers'!F5/'Allocation Drivers'!$F$23/'Activity levels'!$J5,0))))),0))</f>
        <v>0</v>
      </c>
      <c r="D30" s="24">
        <f>IF(Inputs!$B$48="Direct",IF(Inputs!$D$48="Specialist Care at Home (Hospice at Home / Rapid Response etc) (Adult)",Inputs!$C$48/'Activity levels'!$J6,0),IF(Inputs!$B$48="Indirect",IF(Inputs!$E$48="Headcount",Inputs!$C$48*'Allocation Drivers'!B6/'Allocation Drivers'!$B$23/'Activity levels'!$J6,IF(Inputs!$E$48="Floor Space",Inputs!$C$48*'Allocation Drivers'!C6/'Allocation Drivers'!$C$23/'Activity levels'!$J6,IF(Inputs!$E$48="Finance Time",Inputs!$C$48*'Allocation Drivers'!D6/'Allocation Drivers'!$D$23/'Activity levels'!$J6,IF(Inputs!$E$48="Meals Provided",Inputs!$C$48*'Allocation Drivers'!E6/'Allocation Drivers'!$E$23/'Activity levels'!$J6,IF(Inputs!$E$48="Clinical Time",Inputs!$C$48*'Allocation Drivers'!F6/'Allocation Drivers'!$F$23/'Activity levels'!$J6,0))))),0))</f>
        <v>0</v>
      </c>
      <c r="E30" s="24">
        <f>IF(Inputs!$B$48="Direct",IF(Inputs!$D$48="Generalist / Non-specialist Community Visits (Adult)",Inputs!$C$48/'Activity levels'!$J7,0),IF(Inputs!$B$48="Indirect",IF(Inputs!$E$48="Headcount",Inputs!$C$48*'Allocation Drivers'!B7/'Allocation Drivers'!$B$23/'Activity levels'!$J7,IF(Inputs!$E$48="Floor Space",Inputs!$C$48*'Allocation Drivers'!C7/'Allocation Drivers'!$C$23/'Activity levels'!$J7,IF(Inputs!$E$48="Finance Time",Inputs!$C$48*'Allocation Drivers'!D7/'Allocation Drivers'!$D$23/'Activity levels'!$J7,IF(Inputs!$E$48="Meals Provided",Inputs!$C$48*'Allocation Drivers'!E7/'Allocation Drivers'!$E$23/'Activity levels'!$J7,IF(Inputs!$E$48="Clinical Time",Inputs!$C$48*'Allocation Drivers'!F7/'Allocation Drivers'!$F$23/'Activity levels'!$J7,0))))),0))</f>
        <v>0</v>
      </c>
      <c r="F30" s="24">
        <f>IF(Inputs!$B$48="Direct",IF(Inputs!$D$48="Domicilliary Care",Inputs!$C$48/'Activity levels'!$J16,0),IF(Inputs!$B$48="Indirect",IF(Inputs!$E$48="Headcount",Inputs!$C$48*'Allocation Drivers'!B15/'Allocation Drivers'!$B$23/'Activity levels'!$J16,IF(Inputs!$E$48="Floor Space",Inputs!$C$48*'Allocation Drivers'!C15/'Allocation Drivers'!$C$23/'Activity levels'!$J16,IF(Inputs!$E$48="Finance Time",Inputs!$C$48*'Allocation Drivers'!D15/'Allocation Drivers'!$D$23/'Activity levels'!$J16,IF(Inputs!$E$48="Meals Provided",Inputs!$C$48*'Allocation Drivers'!E15/'Allocation Drivers'!$E$23/'Activity levels'!$J16,IF(Inputs!$E$48="Clinical Time",Inputs!$C$48*'Allocation Drivers'!F15/'Allocation Drivers'!$F$23/'Activity levels'!$J16,0))))),0))</f>
        <v>0</v>
      </c>
      <c r="G30" s="24">
        <f>IF(Inputs!$B$48="Direct",IF(Inputs!$D$48="Lymphoedema",Inputs!$C$48/'Activity levels'!$J8,0),IF(Inputs!$B$48="Indirect",IF(Inputs!$E$48="Headcount",Inputs!$C$48*'Allocation Drivers'!B8/'Allocation Drivers'!$B$23/'Activity levels'!$J8,IF(Inputs!$E$48="Floor Space",Inputs!$C$48*'Allocation Drivers'!C8/'Allocation Drivers'!$C$23/'Activity levels'!$J8,IF(Inputs!$E$48="Finance Time",Inputs!$C$48*'Allocation Drivers'!D8/'Allocation Drivers'!$D$23/'Activity levels'!$J8,IF(Inputs!$E$48="Meals Provided",Inputs!$C$48*'Allocation Drivers'!E8/'Allocation Drivers'!$E$23/'Activity levels'!$J8,IF(Inputs!$E$48="Clinical Time",Inputs!$C$48*'Allocation Drivers'!F8/'Allocation Drivers'!$F$23/'Activity levels'!$J8,0))))),0))</f>
        <v>0</v>
      </c>
      <c r="H30" s="24">
        <f>IF(Inputs!$B$48="Direct",IF(Inputs!$D$48="Education",Inputs!$C$48/'Activity levels'!$J9,0),IF(Inputs!$B$48="Indirect",IF(Inputs!$E$48="Headcount",Inputs!$C$48*'Allocation Drivers'!B9/'Allocation Drivers'!$B$23/'Activity levels'!$J9,IF(Inputs!$E$48="Floor Space",Inputs!$C$48*'Allocation Drivers'!C9/'Allocation Drivers'!$C$23/'Activity levels'!$J9,IF(Inputs!$E$48="Finance Time",Inputs!$C$48*'Allocation Drivers'!D9/'Allocation Drivers'!$D$23/'Activity levels'!$J9,IF(Inputs!$E$48="Meals Provided",Inputs!$C$48*'Allocation Drivers'!E9/'Allocation Drivers'!$E$23/'Activity levels'!$J9,IF(Inputs!$E$48="Clinical Time",Inputs!$C$48*'Allocation Drivers'!F9/'Allocation Drivers'!$F$23/'Activity levels'!$J9,0))))),0))</f>
        <v>0</v>
      </c>
      <c r="I30" s="24">
        <f>IF(Inputs!$B$48="Direct",IF(Inputs!$D$48="Research",Inputs!$C$48/'Activity levels'!$J10,0),IF(Inputs!$B$48="Indirect",IF(Inputs!$E$48="Headcount",Inputs!$C$48*'Allocation Drivers'!B10/'Allocation Drivers'!$B$23/'Activity levels'!$J10,IF(Inputs!$E$48="Floor Space",Inputs!$C$48*'Allocation Drivers'!C10/'Allocation Drivers'!$C$23/'Activity levels'!$J10,IF(Inputs!$E$48="Finance Time",Inputs!$C$48*'Allocation Drivers'!D10/'Allocation Drivers'!$D$23/'Activity levels'!$J10,IF(Inputs!$E$48="Meals Provided",Inputs!$C$48*'Allocation Drivers'!E10/'Allocation Drivers'!$E$23/'Activity levels'!$J10,IF(Inputs!$E$48="Clinical Time",Inputs!$C$48*'Allocation Drivers'!F10/'Allocation Drivers'!$F$23/'Activity levels'!$J10,0))))),0))</f>
        <v>0</v>
      </c>
      <c r="J30" s="24">
        <f>IF(Inputs!$B$48="Direct",IF(Inputs!$D$48="Bereavement / Family Support / Living Well (Adult)",Inputs!$C$48/'Activity levels'!$J11,0),IF(Inputs!$B$48="Indirect",IF(Inputs!$E$48="Headcount",Inputs!$C$48*'Allocation Drivers'!B11/'Allocation Drivers'!$B$23/'Activity levels'!$J11,IF(Inputs!$E$48="Floor Space",Inputs!$C$48*'Allocation Drivers'!C11/'Allocation Drivers'!$C$23/'Activity levels'!$J11,IF(Inputs!$E$48="Finance Time",Inputs!$C$48*'Allocation Drivers'!D11/'Allocation Drivers'!$D$23/'Activity levels'!$J11,IF(Inputs!$E$48="Meals Provided",Inputs!$C$48*'Allocation Drivers'!E11/'Allocation Drivers'!$E$23/'Activity levels'!$J11,IF(Inputs!$E$48="Clinical Time",Inputs!$C$48*'Allocation Drivers'!F11/'Allocation Drivers'!$F$23/'Activity levels'!$J11,0))))),0))</f>
        <v>0</v>
      </c>
      <c r="K30" s="24">
        <f>IF(Inputs!$B$48="Direct",IF(Inputs!$D$48="Inpatient (Children)",Inputs!$C$48/'Activity levels'!$J12,0),IF(Inputs!$B$48="Indirect",IF(Inputs!$E$48="Headcount",Inputs!$C$48*'Allocation Drivers'!B12/'Allocation Drivers'!$B$23/'Activity levels'!$J12,IF(Inputs!$E$48="Floor Space",Inputs!$C$48*'Allocation Drivers'!C12/'Allocation Drivers'!$C$23/'Activity levels'!$J12,IF(Inputs!$E$48="Finance Time",Inputs!$C$48*'Allocation Drivers'!D12/'Allocation Drivers'!$D$23/'Activity levels'!$J12,IF(Inputs!$E$48="Meals Provided",Inputs!$C$48*'Allocation Drivers'!E12/'Allocation Drivers'!$E$23/'Activity levels'!$J12,IF(Inputs!$E$48="Clinical Time",Inputs!$C$48*'Allocation Drivers'!F12/'Allocation Drivers'!$F$23/'Activity levels'!$J12,0))))),0))</f>
        <v>0</v>
      </c>
      <c r="L30" s="24">
        <f>IF(Inputs!$B$48="Direct",IF(Inputs!$D$48="Outpatient  / Hospital Inreach (Children)",Inputs!$C$48/'Activity levels'!$J13,0),IF(Inputs!$B$48="Indirect",IF(Inputs!$E$48="Headcount",Inputs!$C$48*'Allocation Drivers'!B13/'Allocation Drivers'!$B$23/'Activity levels'!$J13,IF(Inputs!$E$48="Floor Space",Inputs!$C$48*'Allocation Drivers'!C13/'Allocation Drivers'!$C$23/'Activity levels'!$J13,IF(Inputs!$E$48="Finance Time",Inputs!$C$48*'Allocation Drivers'!D13/'Allocation Drivers'!$D$23/'Activity levels'!$J13,IF(Inputs!$E$48="Meals Provided",Inputs!$C$48*'Allocation Drivers'!E13/'Allocation Drivers'!$E$23/'Activity levels'!$J13,IF(Inputs!$E$48="Clinical Time",Inputs!$C$48*'Allocation Drivers'!F13/'Allocation Drivers'!$F$23/'Activity levels'!$J13,0))))),0))</f>
        <v>0</v>
      </c>
      <c r="M30" s="24">
        <f>IF(Inputs!$B$48="Direct",IF(Inputs!$D$48="Specialist Care at Home (Hospice at Home / Rapid Response etc) (Children)",Inputs!$C$48/'Activity levels'!$J14,0),IF(Inputs!$B$48="Indirect",IF(Inputs!$E$48="Headcount",Inputs!$C$48*'Allocation Drivers'!B14/'Allocation Drivers'!$B$23/'Activity levels'!$J14,IF(Inputs!$E$48="Floor Space",Inputs!$C$48*'Allocation Drivers'!C14/'Allocation Drivers'!$C$23/'Activity levels'!$J14,IF(Inputs!$E$48="Finance Time",Inputs!$C$48*'Allocation Drivers'!D14/'Allocation Drivers'!$D$23/'Activity levels'!$J14,IF(Inputs!$E$48="Meals Provided",Inputs!$C$48*'Allocation Drivers'!E14/'Allocation Drivers'!$E$23/'Activity levels'!$J14,IF(Inputs!$E$48="Clinical Time",Inputs!$C$48*'Allocation Drivers'!F14/'Allocation Drivers'!$F$23/'Activity levels'!$J14,0))))),0))</f>
        <v>0</v>
      </c>
      <c r="N30" s="24">
        <f>IF(Inputs!$B$48="Direct",IF(Inputs!$D$48="Generalist / Non-specialist Community Visits (Children)",Inputs!$C$48/'Activity levels'!$J15,0),IF(Inputs!$B$48="Indirect",IF(Inputs!$E$48="Headcount",Inputs!$C$48*'Allocation Drivers'!B15/'Allocation Drivers'!$B$23/'Activity levels'!$J15,IF(Inputs!$E$48="Floor Space",Inputs!$C$48*'Allocation Drivers'!C15/'Allocation Drivers'!$C$23/'Activity levels'!$J15,IF(Inputs!$E$48="Finance Time",Inputs!$C$48*'Allocation Drivers'!D15/'Allocation Drivers'!$D$23/'Activity levels'!$J15,IF(Inputs!$E$48="Meals Provided",Inputs!$C$48*'Allocation Drivers'!E15/'Allocation Drivers'!$E$23/'Activity levels'!$J15,IF(Inputs!$E$48="Clinical Time",Inputs!$C$48*'Allocation Drivers'!F15/'Allocation Drivers'!$F$23/'Activity levels'!$J15,0))))),0))</f>
        <v>0</v>
      </c>
      <c r="O30" s="24">
        <f>IF(Inputs!$B$48="Direct",IF(Inputs!$D$48="Do not use",Inputs!$C$48/'Activity levels'!$J17,0),IF(Inputs!$B$48="Indirect",IF(Inputs!$E$48="Headcount",Inputs!$C$48*'Allocation Drivers'!B16/'Allocation Drivers'!$B$23/'Activity levels'!$J17,IF(Inputs!$E$48="Floor Space",Inputs!$C$48*'Allocation Drivers'!C16/'Allocation Drivers'!$C$23/'Activity levels'!$J17,IF(Inputs!$E$48="Finance Time",Inputs!$C$48*'Allocation Drivers'!D16/'Allocation Drivers'!$D$23/'Activity levels'!$J17,IF(Inputs!$E$48="Meals Provided",Inputs!$C$48*'Allocation Drivers'!E16/'Allocation Drivers'!$E$23/'Activity levels'!$J17,IF(Inputs!$E$48="Clinical Time",Inputs!$C$48*'Allocation Drivers'!F16/'Allocation Drivers'!$F$23/'Activity levels'!$J17,0))))),0))</f>
        <v>0</v>
      </c>
      <c r="P30" s="24">
        <f>IF(Inputs!$B$48="Direct",IF(Inputs!$D$48="Do not use",Inputs!$C$48/'Activity levels'!$J18,0),IF(Inputs!$B$48="Indirect",IF(Inputs!$E$48="Headcount",Inputs!$C$48*'Allocation Drivers'!B17/'Allocation Drivers'!$B$23/'Activity levels'!$J18,IF(Inputs!$E$48="Floor Space",Inputs!$C$48*'Allocation Drivers'!C17/'Allocation Drivers'!$C$23/'Activity levels'!$J18,IF(Inputs!$E$48="Finance Time",Inputs!$C$48*'Allocation Drivers'!D17/'Allocation Drivers'!$D$23/'Activity levels'!$J18,IF(Inputs!$E$48="Meals Provided",Inputs!$C$48*'Allocation Drivers'!E17/'Allocation Drivers'!$E$23/'Activity levels'!$J18,IF(Inputs!$E$48="Clinical Time",Inputs!$C$48*'Allocation Drivers'!F17/'Allocation Drivers'!$F$23/'Activity levels'!$J18,0))))),0))</f>
        <v>0</v>
      </c>
      <c r="Q30" s="24">
        <f>IF(Inputs!$B$48="Direct",IF(Inputs!$D$48="Bereavement / Family support / Living well (Children)",Inputs!$C$48/'Activity levels'!$J19,0),IF(Inputs!$B$48="Indirect",IF(Inputs!$E$48="Headcount",Inputs!$C$48*'Allocation Drivers'!B18/'Allocation Drivers'!$B$23/'Activity levels'!$J19,IF(Inputs!$E$48="Floor Space",Inputs!$C$48*'Allocation Drivers'!C18/'Allocation Drivers'!$C$23/'Activity levels'!$J19,IF(Inputs!$E$48="Finance Time",Inputs!$C$48*'Allocation Drivers'!D18/'Allocation Drivers'!$D$23/'Activity levels'!$J19,IF(Inputs!$E$48="Meals Provided",Inputs!$C$48*'Allocation Drivers'!E18/'Allocation Drivers'!$E$23/'Activity levels'!$J19,IF(Inputs!$E$48="Clinical Time",Inputs!$C$48*'Allocation Drivers'!F18/'Allocation Drivers'!$F$23/'Activity levels'!$J19,0))))),0))</f>
        <v>0</v>
      </c>
    </row>
    <row r="31" spans="1:17" s="9" customFormat="1" x14ac:dyDescent="0.2">
      <c r="A31" s="9" t="s">
        <v>83</v>
      </c>
      <c r="B31" s="25">
        <f>IF(Inputs!$B$49="Direct",IF(Inputs!$D$49="Inpatient (Adult)",Inputs!$C$49/'Activity levels'!$J4,0),IF(Inputs!$B$49="Indirect",IF(Inputs!$E$49="Headcount",Inputs!$C$49*'Allocation Drivers'!B4/'Allocation Drivers'!$B$23/'Activity levels'!$J4,IF(Inputs!$E$49="Floor Space",Inputs!$C$49*'Allocation Drivers'!C4/'Allocation Drivers'!$C$23/'Activity levels'!$J4,IF(Inputs!$E$49="Finance Time",Inputs!$C$49*'Allocation Drivers'!D4/'Allocation Drivers'!$D$23/'Activity levels'!$J4,IF(Inputs!$E$49="Meals Provided",Inputs!$C$49*'Allocation Drivers'!E4/'Allocation Drivers'!$E$23/'Activity levels'!$J4,IF(Inputs!$E$49="Clinical Time",Inputs!$C$49*'Allocation Drivers'!F4/'Allocation Drivers'!$F$23/'Activity levels'!$J4,0))))),0))</f>
        <v>0</v>
      </c>
      <c r="C31" s="25">
        <f>IF(Inputs!$B$49="Direct",IF(Inputs!$D$49="Outpatient / Hospital Inreach (Adult)",Inputs!$C$49/'Activity levels'!$J5,0),IF(Inputs!$B$49="Indirect",IF(Inputs!$E$49="Headcount",Inputs!$C$49*'Allocation Drivers'!B5/'Allocation Drivers'!$B$23/'Activity levels'!$J5,IF(Inputs!$E$49="Floor Space",Inputs!$C$49*'Allocation Drivers'!C5/'Allocation Drivers'!$C$23/'Activity levels'!$J5,IF(Inputs!$E$49="Finance Time",Inputs!$C$49*'Allocation Drivers'!D5/'Allocation Drivers'!$D$23/'Activity levels'!$J5,IF(Inputs!$E$49="Meals Provided",Inputs!$C$49*'Allocation Drivers'!E5/'Allocation Drivers'!$E$23/'Activity levels'!$J5,IF(Inputs!$E$49="Clinical Time",Inputs!$C$49*'Allocation Drivers'!F5/'Allocation Drivers'!$F$23/'Activity levels'!$J5,0))))),0))</f>
        <v>0</v>
      </c>
      <c r="D31" s="25">
        <f>IF(Inputs!$B$49="Direct",IF(Inputs!$D$49="Specialist Care at Home (Hospice at Home / Rapid Response etc) (Adult)",Inputs!$C$49/'Activity levels'!$J6,0),IF(Inputs!$B$49="Indirect",IF(Inputs!$E$49="Headcount",Inputs!$C$49*'Allocation Drivers'!B6/'Allocation Drivers'!$B$23/'Activity levels'!$J6,IF(Inputs!$E$49="Floor Space",Inputs!$C$49*'Allocation Drivers'!C6/'Allocation Drivers'!$C$23/'Activity levels'!$J6,IF(Inputs!$E$49="Finance Time",Inputs!$C$49*'Allocation Drivers'!D6/'Allocation Drivers'!$D$23/'Activity levels'!$J6,IF(Inputs!$E$49="Meals Provided",Inputs!$C$49*'Allocation Drivers'!E6/'Allocation Drivers'!$E$23/'Activity levels'!$J6,IF(Inputs!$E$49="Clinical Time",Inputs!$C$49*'Allocation Drivers'!F6/'Allocation Drivers'!$F$23/'Activity levels'!$J6,0))))),0))</f>
        <v>0</v>
      </c>
      <c r="E31" s="25">
        <f>IF(Inputs!$B$49="Direct",IF(Inputs!$D$49="Generalist / Non-specialist Community Visits (Adult)",Inputs!$C$49/'Activity levels'!$J7,0),IF(Inputs!$B$49="Indirect",IF(Inputs!$E$49="Headcount",Inputs!$C$49*'Allocation Drivers'!B7/'Allocation Drivers'!$B$23/'Activity levels'!$J7,IF(Inputs!$E$49="Floor Space",Inputs!$C$49*'Allocation Drivers'!C7/'Allocation Drivers'!$C$23/'Activity levels'!$J7,IF(Inputs!$E$49="Finance Time",Inputs!$C$49*'Allocation Drivers'!D7/'Allocation Drivers'!$D$23/'Activity levels'!$J7,IF(Inputs!$E$49="Meals Provided",Inputs!$C$49*'Allocation Drivers'!E7/'Allocation Drivers'!$E$23/'Activity levels'!$J7,IF(Inputs!$E$49="Clinical Time",Inputs!$C$49*'Allocation Drivers'!F7/'Allocation Drivers'!$F$23/'Activity levels'!$J7,0))))),0))</f>
        <v>0</v>
      </c>
      <c r="F31" s="25">
        <f>IF(Inputs!$B$49="Direct",IF(Inputs!$D$49="Domicilliary Care",Inputs!$C$49/'Activity levels'!$J16,0),IF(Inputs!$B$49="Indirect",IF(Inputs!$E$49="Headcount",Inputs!$C$49*'Allocation Drivers'!B15/'Allocation Drivers'!$B$23/'Activity levels'!$J16,IF(Inputs!$E$49="Floor Space",Inputs!$C$49*'Allocation Drivers'!C15/'Allocation Drivers'!$C$23/'Activity levels'!$J16,IF(Inputs!$E$49="Finance Time",Inputs!$C$49*'Allocation Drivers'!D15/'Allocation Drivers'!$D$23/'Activity levels'!$J16,IF(Inputs!$E$49="Meals Provided",Inputs!$C$49*'Allocation Drivers'!E15/'Allocation Drivers'!$E$23/'Activity levels'!$J16,IF(Inputs!$E$49="Clinical Time",Inputs!$C$49*'Allocation Drivers'!F15/'Allocation Drivers'!$F$23/'Activity levels'!$J16,0))))),0))</f>
        <v>0</v>
      </c>
      <c r="G31" s="25">
        <f>IF(Inputs!$B$49="Direct",IF(Inputs!$D$49="Lymphoedema",Inputs!$C$49/'Activity levels'!$J8,0),IF(Inputs!$B$49="Indirect",IF(Inputs!$E$49="Headcount",Inputs!$C$49*'Allocation Drivers'!B8/'Allocation Drivers'!$B$23/'Activity levels'!$J8,IF(Inputs!$E$49="Floor Space",Inputs!$C$49*'Allocation Drivers'!C8/'Allocation Drivers'!$C$23/'Activity levels'!$J8,IF(Inputs!$E$49="Finance Time",Inputs!$C$49*'Allocation Drivers'!D8/'Allocation Drivers'!$D$23/'Activity levels'!$J8,IF(Inputs!$E$49="Meals Provided",Inputs!$C$49*'Allocation Drivers'!E8/'Allocation Drivers'!$E$23/'Activity levels'!$J8,IF(Inputs!$E$49="Clinical Time",Inputs!$C$49*'Allocation Drivers'!F8/'Allocation Drivers'!$F$23/'Activity levels'!$J8,0))))),0))</f>
        <v>0</v>
      </c>
      <c r="H31" s="25">
        <f>IF(Inputs!$B$49="Direct",IF(Inputs!$D$49="Education",Inputs!$C$49/'Activity levels'!$J9,0),IF(Inputs!$B$49="Indirect",IF(Inputs!$E$49="Headcount",Inputs!$C$49*'Allocation Drivers'!B9/'Allocation Drivers'!$B$23/'Activity levels'!$J9,IF(Inputs!$E$49="Floor Space",Inputs!$C$49*'Allocation Drivers'!C9/'Allocation Drivers'!$C$23/'Activity levels'!$J9,IF(Inputs!$E$49="Finance Time",Inputs!$C$49*'Allocation Drivers'!D9/'Allocation Drivers'!$D$23/'Activity levels'!$J9,IF(Inputs!$E$49="Meals Provided",Inputs!$C$49*'Allocation Drivers'!E9/'Allocation Drivers'!$E$23/'Activity levels'!$J9,IF(Inputs!$E$49="Clinical Time",Inputs!$C$49*'Allocation Drivers'!F9/'Allocation Drivers'!$F$23/'Activity levels'!$J9,0))))),0))</f>
        <v>0</v>
      </c>
      <c r="I31" s="25">
        <f>IF(Inputs!$B$49="Direct",IF(Inputs!$D$49="Research",Inputs!$C$49/'Activity levels'!$J10,0),IF(Inputs!$B$49="Indirect",IF(Inputs!$E$49="Headcount",Inputs!$C$49*'Allocation Drivers'!B10/'Allocation Drivers'!$B$23/'Activity levels'!$J10,IF(Inputs!$E$49="Floor Space",Inputs!$C$49*'Allocation Drivers'!C10/'Allocation Drivers'!$C$23/'Activity levels'!$J10,IF(Inputs!$E$49="Finance Time",Inputs!$C$49*'Allocation Drivers'!D10/'Allocation Drivers'!$D$23/'Activity levels'!$J10,IF(Inputs!$E$49="Meals Provided",Inputs!$C$49*'Allocation Drivers'!E10/'Allocation Drivers'!$E$23/'Activity levels'!$J10,IF(Inputs!$E$49="Clinical Time",Inputs!$C$49*'Allocation Drivers'!F10/'Allocation Drivers'!$F$23/'Activity levels'!$J10,0))))),0))</f>
        <v>0</v>
      </c>
      <c r="J31" s="25">
        <f>IF(Inputs!$B$49="Direct",IF(Inputs!$D$49="Bereavement / Family Support / Living Well (Adult)",Inputs!$C$49/'Activity levels'!$J11,0),IF(Inputs!$B$49="Indirect",IF(Inputs!$E$49="Headcount",Inputs!$C$49*'Allocation Drivers'!B11/'Allocation Drivers'!$B$23/'Activity levels'!$J11,IF(Inputs!$E$49="Floor Space",Inputs!$C$49*'Allocation Drivers'!C11/'Allocation Drivers'!$C$23/'Activity levels'!$J11,IF(Inputs!$E$49="Finance Time",Inputs!$C$49*'Allocation Drivers'!D11/'Allocation Drivers'!$D$23/'Activity levels'!$J11,IF(Inputs!$E$49="Meals Provided",Inputs!$C$49*'Allocation Drivers'!E11/'Allocation Drivers'!$E$23/'Activity levels'!$J11,IF(Inputs!$E$49="Clinical Time",Inputs!$C$49*'Allocation Drivers'!F11/'Allocation Drivers'!$F$23/'Activity levels'!$J11,0))))),0))</f>
        <v>0</v>
      </c>
      <c r="K31" s="25">
        <f>IF(Inputs!$B$49="Direct",IF(Inputs!$D$49="Inpatient (Children)",Inputs!$C$49/'Activity levels'!$J12,0),IF(Inputs!$B$49="Indirect",IF(Inputs!$E$49="Headcount",Inputs!$C$49*'Allocation Drivers'!B12/'Allocation Drivers'!$B$23/'Activity levels'!$J12,IF(Inputs!$E$49="Floor Space",Inputs!$C$49*'Allocation Drivers'!C12/'Allocation Drivers'!$C$23/'Activity levels'!$J12,IF(Inputs!$E$49="Finance Time",Inputs!$C$49*'Allocation Drivers'!D12/'Allocation Drivers'!$D$23/'Activity levels'!$J12,IF(Inputs!$E$49="Meals Provided",Inputs!$C$49*'Allocation Drivers'!E12/'Allocation Drivers'!$E$23/'Activity levels'!$J12,IF(Inputs!$E$49="Clinical Time",Inputs!$C$49*'Allocation Drivers'!F12/'Allocation Drivers'!$F$23/'Activity levels'!$J12,0))))),0))</f>
        <v>0</v>
      </c>
      <c r="L31" s="25">
        <f>IF(Inputs!$B$49="Direct",IF(Inputs!$D$49="Outpatient  / Hospital Inreach (Children)",Inputs!$C$49/'Activity levels'!$J13,0),IF(Inputs!$B$49="Indirect",IF(Inputs!$E$49="Headcount",Inputs!$C$49*'Allocation Drivers'!B13/'Allocation Drivers'!$B$23/'Activity levels'!$J13,IF(Inputs!$E$49="Floor Space",Inputs!$C$49*'Allocation Drivers'!C13/'Allocation Drivers'!$C$23/'Activity levels'!$J13,IF(Inputs!$E$49="Finance Time",Inputs!$C$49*'Allocation Drivers'!D13/'Allocation Drivers'!$D$23/'Activity levels'!$J13,IF(Inputs!$E$49="Meals Provided",Inputs!$C$49*'Allocation Drivers'!E13/'Allocation Drivers'!$E$23/'Activity levels'!$J13,IF(Inputs!$E$49="Clinical Time",Inputs!$C$49*'Allocation Drivers'!F13/'Allocation Drivers'!$F$23/'Activity levels'!$J13,0))))),0))</f>
        <v>0</v>
      </c>
      <c r="M31" s="25">
        <f>IF(Inputs!$B$49="Direct",IF(Inputs!$D$49="Specialist Care at Home (Hospice at Home / Rapid Response etc) (Children)",Inputs!$C$49/'Activity levels'!$J14,0),IF(Inputs!$B$49="Indirect",IF(Inputs!$E$49="Headcount",Inputs!$C$49*'Allocation Drivers'!B14/'Allocation Drivers'!$B$23/'Activity levels'!$J14,IF(Inputs!$E$49="Floor Space",Inputs!$C$49*'Allocation Drivers'!C14/'Allocation Drivers'!$C$23/'Activity levels'!$J14,IF(Inputs!$E$49="Finance Time",Inputs!$C$49*'Allocation Drivers'!D14/'Allocation Drivers'!$D$23/'Activity levels'!$J14,IF(Inputs!$E$49="Meals Provided",Inputs!$C$49*'Allocation Drivers'!E14/'Allocation Drivers'!$E$23/'Activity levels'!$J14,IF(Inputs!$E$49="Clinical Time",Inputs!$C$49*'Allocation Drivers'!F14/'Allocation Drivers'!$F$23/'Activity levels'!$J14,0))))),0))</f>
        <v>0</v>
      </c>
      <c r="N31" s="25">
        <f>IF(Inputs!$B$49="Direct",IF(Inputs!$D$49="Generalist / Non-specialist Community Visits (Children)",Inputs!$C$49/'Activity levels'!$J15,0),IF(Inputs!$B$49="Indirect",IF(Inputs!$E$49="Headcount",Inputs!$C$49*'Allocation Drivers'!B15/'Allocation Drivers'!$B$23/'Activity levels'!$J15,IF(Inputs!$E$49="Floor Space",Inputs!$C$49*'Allocation Drivers'!C15/'Allocation Drivers'!$C$23/'Activity levels'!$J15,IF(Inputs!$E$49="Finance Time",Inputs!$C$49*'Allocation Drivers'!D15/'Allocation Drivers'!$D$23/'Activity levels'!$J15,IF(Inputs!$E$49="Meals Provided",Inputs!$C$49*'Allocation Drivers'!E15/'Allocation Drivers'!$E$23/'Activity levels'!$J15,IF(Inputs!$E$49="Clinical Time",Inputs!$C$49*'Allocation Drivers'!F15/'Allocation Drivers'!$F$23/'Activity levels'!$J15,0))))),0))</f>
        <v>0</v>
      </c>
      <c r="O31" s="25">
        <f>IF(Inputs!$B$49="Direct",IF(Inputs!$D$49="Do not use",Inputs!$C$49/'Activity levels'!$J17,0),IF(Inputs!$B$49="Indirect",IF(Inputs!$E$49="Headcount",Inputs!$C$49*'Allocation Drivers'!B16/'Allocation Drivers'!$B$23/'Activity levels'!$J17,IF(Inputs!$E$49="Floor Space",Inputs!$C$49*'Allocation Drivers'!C16/'Allocation Drivers'!$C$23/'Activity levels'!$J17,IF(Inputs!$E$49="Finance Time",Inputs!$C$49*'Allocation Drivers'!D16/'Allocation Drivers'!$D$23/'Activity levels'!$J17,IF(Inputs!$E$49="Meals Provided",Inputs!$C$49*'Allocation Drivers'!E16/'Allocation Drivers'!$E$23/'Activity levels'!$J17,IF(Inputs!$E$49="Clinical Time",Inputs!$C$49*'Allocation Drivers'!F16/'Allocation Drivers'!$F$23/'Activity levels'!$J17,0))))),0))</f>
        <v>0</v>
      </c>
      <c r="P31" s="25">
        <f>IF(Inputs!$B$49="Direct",IF(Inputs!$D$49="Do not use",Inputs!$C$49/'Activity levels'!$J18,0),IF(Inputs!$B$49="Indirect",IF(Inputs!$E$49="Headcount",Inputs!$C$49*'Allocation Drivers'!B17/'Allocation Drivers'!$B$23/'Activity levels'!$J18,IF(Inputs!$E$49="Floor Space",Inputs!$C$49*'Allocation Drivers'!C17/'Allocation Drivers'!$C$23/'Activity levels'!$J18,IF(Inputs!$E$49="Finance Time",Inputs!$C$49*'Allocation Drivers'!D17/'Allocation Drivers'!$D$23/'Activity levels'!$J18,IF(Inputs!$E$49="Meals Provided",Inputs!$C$49*'Allocation Drivers'!E17/'Allocation Drivers'!$E$23/'Activity levels'!$J18,IF(Inputs!$E$49="Clinical Time",Inputs!$C$49*'Allocation Drivers'!F17/'Allocation Drivers'!$F$23/'Activity levels'!$J18,0))))),0))</f>
        <v>0</v>
      </c>
      <c r="Q31" s="25">
        <f>IF(Inputs!$B$49="Direct",IF(Inputs!$D$49="Bereavement / Family support / Living well (Children)",Inputs!$C$49/'Activity levels'!$J19,0),IF(Inputs!$B$49="Indirect",IF(Inputs!$E$49="Headcount",Inputs!$C$49*'Allocation Drivers'!B18/'Allocation Drivers'!$B$23/'Activity levels'!$J19,IF(Inputs!$E$49="Floor Space",Inputs!$C$49*'Allocation Drivers'!C18/'Allocation Drivers'!$C$23/'Activity levels'!$J19,IF(Inputs!$E$49="Finance Time",Inputs!$C$49*'Allocation Drivers'!D18/'Allocation Drivers'!$D$23/'Activity levels'!$J19,IF(Inputs!$E$49="Meals Provided",Inputs!$C$49*'Allocation Drivers'!E18/'Allocation Drivers'!$E$23/'Activity levels'!$J19,IF(Inputs!$E$49="Clinical Time",Inputs!$C$49*'Allocation Drivers'!F18/'Allocation Drivers'!$F$23/'Activity levels'!$J19,0))))),0))</f>
        <v>0</v>
      </c>
    </row>
    <row r="32" spans="1:17" x14ac:dyDescent="0.2">
      <c r="A32" t="s">
        <v>74</v>
      </c>
      <c r="B32" s="7">
        <f>IF(Inputs!$B$51="Direct",IF(Inputs!$D$51="Inpatient (Adult)",Inputs!$C$51/'Activity levels'!$J4,0),IF(Inputs!$B$51="Indirect",IF(Inputs!$E$51="Headcount",Inputs!$C$51*'Allocation Drivers'!B4/'Allocation Drivers'!$B$23/'Activity levels'!$J4,IF(Inputs!$E$51="Floor Space",Inputs!$C$51*'Allocation Drivers'!C4/'Allocation Drivers'!$C$23/'Activity levels'!$J4,IF(Inputs!$E$51="Finance Time",Inputs!$C$51*'Allocation Drivers'!D4/'Allocation Drivers'!$D$23/'Activity levels'!$J4,IF(Inputs!$E$51="Meals Provided",Inputs!$C$51*'Allocation Drivers'!E4/'Allocation Drivers'!$E$23/'Activity levels'!$J4,IF(Inputs!$E$51="Clinical Time",Inputs!$C$51*'Allocation Drivers'!F4/'Allocation Drivers'!$F$23/'Activity levels'!$J4,0))))),0))</f>
        <v>0</v>
      </c>
      <c r="C32" s="7">
        <f>IF(Inputs!$B$51="Direct",IF(Inputs!$D$51="Outpatient / Hospital Inreach (Adult)",Inputs!$C$51/'Activity levels'!$J5,0),IF(Inputs!$B$51="Indirect",IF(Inputs!$E$51="Headcount",Inputs!$C$51*'Allocation Drivers'!B5/'Allocation Drivers'!$B$23/'Activity levels'!$J5,IF(Inputs!$E$51="Floor Space",Inputs!$C$51*'Allocation Drivers'!C5/'Allocation Drivers'!$C$23/'Activity levels'!$J5,IF(Inputs!$E$51="Finance Time",Inputs!$C$51*'Allocation Drivers'!D5/'Allocation Drivers'!$D$23/'Activity levels'!$J5,IF(Inputs!$E$51="Meals Provided",Inputs!$C$51*'Allocation Drivers'!E5/'Allocation Drivers'!$E$23/'Activity levels'!$J5,IF(Inputs!$E$51="Clinical Time",Inputs!$C$51*'Allocation Drivers'!F5/'Allocation Drivers'!$F$23/'Activity levels'!$J5,0))))),0))</f>
        <v>0</v>
      </c>
      <c r="D32" s="7">
        <f>IF(Inputs!$B$51="Direct",IF(Inputs!$D$51="Specialist Care at Home (Hospice at Home / Rapid Response etc) (Adult)",Inputs!$C$51/'Activity levels'!$J6,0),IF(Inputs!$B$51="Indirect",IF(Inputs!$E$51="Headcount",Inputs!$C$51*'Allocation Drivers'!B6/'Allocation Drivers'!$B$23/'Activity levels'!$J6,IF(Inputs!$E$51="Floor Space",Inputs!$C$51*'Allocation Drivers'!C6/'Allocation Drivers'!$C$23/'Activity levels'!$J6,IF(Inputs!$E$51="Finance Time",Inputs!$C$51*'Allocation Drivers'!D6/'Allocation Drivers'!$D$23/'Activity levels'!$J6,IF(Inputs!$E$51="Meals Provided",Inputs!$C$51*'Allocation Drivers'!E6/'Allocation Drivers'!$E$23/'Activity levels'!$J6,IF(Inputs!$E$51="Clinical Time",Inputs!$C$51*'Allocation Drivers'!F6/'Allocation Drivers'!$F$23/'Activity levels'!$J6,0))))),0))</f>
        <v>0</v>
      </c>
      <c r="E32" s="7">
        <f>IF(Inputs!$B$51="Direct",IF(Inputs!$D$51="Generalist / Non-specialist Community Visits (Adult)",Inputs!$C$51/'Activity levels'!$J7,0),IF(Inputs!$B$51="Indirect",IF(Inputs!$E$51="Headcount",Inputs!$C$51*'Allocation Drivers'!B7/'Allocation Drivers'!$B$23/'Activity levels'!$J7,IF(Inputs!$E$51="Floor Space",Inputs!$C$51*'Allocation Drivers'!C7/'Allocation Drivers'!$C$23/'Activity levels'!$J7,IF(Inputs!$E$51="Finance Time",Inputs!$C$51*'Allocation Drivers'!D7/'Allocation Drivers'!$D$23/'Activity levels'!$J7,IF(Inputs!$E$51="Meals Provided",Inputs!$C$51*'Allocation Drivers'!E7/'Allocation Drivers'!$E$23/'Activity levels'!$J7,IF(Inputs!$E$51="Clinical Time",Inputs!$C$51*'Allocation Drivers'!F7/'Allocation Drivers'!$F$23/'Activity levels'!$J7,0))))),0))</f>
        <v>0</v>
      </c>
      <c r="F32" s="7">
        <f>IF(Inputs!$B$51="Direct",IF(Inputs!$D$51="Domicilliary Care",Inputs!$C$51/'Activity levels'!$J16,0),IF(Inputs!$B$51="Indirect",IF(Inputs!$E$51="Headcount",Inputs!$C$51*'Allocation Drivers'!B15/'Allocation Drivers'!$B$23/'Activity levels'!$J16,IF(Inputs!$E$51="Floor Space",Inputs!$C$51*'Allocation Drivers'!C15/'Allocation Drivers'!$C$23/'Activity levels'!$J16,IF(Inputs!$E$51="Finance Time",Inputs!$C$51*'Allocation Drivers'!D15/'Allocation Drivers'!$D$23/'Activity levels'!$J16,IF(Inputs!$E$51="Meals Provided",Inputs!$C$51*'Allocation Drivers'!E15/'Allocation Drivers'!$E$23/'Activity levels'!$J16,IF(Inputs!$E$51="Clinical Time",Inputs!$C$51*'Allocation Drivers'!F15/'Allocation Drivers'!$F$23/'Activity levels'!$J16,0))))),0))</f>
        <v>0</v>
      </c>
      <c r="G32" s="7">
        <f>IF(Inputs!$B$51="Direct",IF(Inputs!$D$51="Lymphoedema",Inputs!$C$51/'Activity levels'!$J8,0),IF(Inputs!$B$51="Indirect",IF(Inputs!$E$51="Headcount",Inputs!$C$51*'Allocation Drivers'!B8/'Allocation Drivers'!$B$23/'Activity levels'!$J8,IF(Inputs!$E$51="Floor Space",Inputs!$C$51*'Allocation Drivers'!C8/'Allocation Drivers'!$C$23/'Activity levels'!$J8,IF(Inputs!$E$51="Finance Time",Inputs!$C$51*'Allocation Drivers'!D8/'Allocation Drivers'!$D$23/'Activity levels'!$J8,IF(Inputs!$E$51="Meals Provided",Inputs!$C$51*'Allocation Drivers'!E8/'Allocation Drivers'!$E$23/'Activity levels'!$J8,IF(Inputs!$E$51="Clinical Time",Inputs!$C$51*'Allocation Drivers'!F8/'Allocation Drivers'!$F$23/'Activity levels'!$J8,0))))),0))</f>
        <v>0</v>
      </c>
      <c r="H32" s="7">
        <f>IF(Inputs!$B$51="Direct",IF(Inputs!$D$51="Education",Inputs!$C$51/'Activity levels'!$J9,0),IF(Inputs!$B$51="Indirect",IF(Inputs!$E$51="Headcount",Inputs!$C$51*'Allocation Drivers'!B9/'Allocation Drivers'!$B$23/'Activity levels'!$J9,IF(Inputs!$E$51="Floor Space",Inputs!$C$51*'Allocation Drivers'!C9/'Allocation Drivers'!$C$23/'Activity levels'!$J9,IF(Inputs!$E$51="Finance Time",Inputs!$C$51*'Allocation Drivers'!D9/'Allocation Drivers'!$D$23/'Activity levels'!$J9,IF(Inputs!$E$51="Meals Provided",Inputs!$C$51*'Allocation Drivers'!E9/'Allocation Drivers'!$E$23/'Activity levels'!$J9,IF(Inputs!$E$51="Clinical Time",Inputs!$C$51*'Allocation Drivers'!F9/'Allocation Drivers'!$F$23/'Activity levels'!$J9,0))))),0))</f>
        <v>0</v>
      </c>
      <c r="I32" s="7">
        <f>IF(Inputs!$B$51="Direct",IF(Inputs!$D$51="Research",Inputs!$C$51/'Activity levels'!$J10,0),IF(Inputs!$B$51="Indirect",IF(Inputs!$E$51="Headcount",Inputs!$C$51*'Allocation Drivers'!B10/'Allocation Drivers'!$B$23/'Activity levels'!$J10,IF(Inputs!$E$51="Floor Space",Inputs!$C$51*'Allocation Drivers'!C10/'Allocation Drivers'!$C$23/'Activity levels'!$J10,IF(Inputs!$E$51="Finance Time",Inputs!$C$51*'Allocation Drivers'!D10/'Allocation Drivers'!$D$23/'Activity levels'!$J10,IF(Inputs!$E$51="Meals Provided",Inputs!$C$51*'Allocation Drivers'!E10/'Allocation Drivers'!$E$23/'Activity levels'!$J10,IF(Inputs!$E$51="Clinical Time",Inputs!$C$51*'Allocation Drivers'!F10/'Allocation Drivers'!$F$23/'Activity levels'!$J10,0))))),0))</f>
        <v>0</v>
      </c>
      <c r="J32" s="7">
        <f>IF(Inputs!$B$51="Direct",IF(Inputs!$D$51="Bereavement / Family Support / Living Well (Adult)",Inputs!$C$51/'Activity levels'!$J11,0),IF(Inputs!$B$51="Indirect",IF(Inputs!$E$51="Headcount",Inputs!$C$51*'Allocation Drivers'!B11/'Allocation Drivers'!$B$23/'Activity levels'!$J11,IF(Inputs!$E$51="Floor Space",Inputs!$C$51*'Allocation Drivers'!C11/'Allocation Drivers'!$C$23/'Activity levels'!$J11,IF(Inputs!$E$51="Finance Time",Inputs!$C$51*'Allocation Drivers'!D11/'Allocation Drivers'!$D$23/'Activity levels'!$J11,IF(Inputs!$E$51="Meals Provided",Inputs!$C$51*'Allocation Drivers'!E11/'Allocation Drivers'!$E$23/'Activity levels'!$J11,IF(Inputs!$E$51="Clinical Time",Inputs!$C$51*'Allocation Drivers'!F11/'Allocation Drivers'!$F$23/'Activity levels'!$J11,0))))),0))</f>
        <v>0</v>
      </c>
      <c r="K32" s="7">
        <f>IF(Inputs!$B$51="Direct",IF(Inputs!$D$51="Inpatient (Children)",Inputs!$C$51/'Activity levels'!$J12,0),IF(Inputs!$B$51="Indirect",IF(Inputs!$E$51="Headcount",Inputs!$C$51*'Allocation Drivers'!B12/'Allocation Drivers'!$B$23/'Activity levels'!$J12,IF(Inputs!$E$51="Floor Space",Inputs!$C$51*'Allocation Drivers'!C12/'Allocation Drivers'!$C$23/'Activity levels'!$J12,IF(Inputs!$E$51="Finance Time",Inputs!$C$51*'Allocation Drivers'!D12/'Allocation Drivers'!$D$23/'Activity levels'!$J12,IF(Inputs!$E$51="Meals Provided",Inputs!$C$51*'Allocation Drivers'!E12/'Allocation Drivers'!$E$23/'Activity levels'!$J12,IF(Inputs!$E$51="Clinical Time",Inputs!$C$51*'Allocation Drivers'!F12/'Allocation Drivers'!$F$23/'Activity levels'!$J12,0))))),0))</f>
        <v>0</v>
      </c>
      <c r="L32" s="7">
        <f>IF(Inputs!$B$51="Direct",IF(Inputs!$D$51="Outpatient  / Hospital Inreach (Children)",Inputs!$C$51/'Activity levels'!$J13,0),IF(Inputs!$B$51="Indirect",IF(Inputs!$E$51="Headcount",Inputs!$C$51*'Allocation Drivers'!B13/'Allocation Drivers'!$B$23/'Activity levels'!$J13,IF(Inputs!$E$51="Floor Space",Inputs!$C$51*'Allocation Drivers'!C13/'Allocation Drivers'!$C$23/'Activity levels'!$J13,IF(Inputs!$E$51="Finance Time",Inputs!$C$51*'Allocation Drivers'!D13/'Allocation Drivers'!$D$23/'Activity levels'!$J13,IF(Inputs!$E$51="Meals Provided",Inputs!$C$51*'Allocation Drivers'!E13/'Allocation Drivers'!$E$23/'Activity levels'!$J13,IF(Inputs!$E$51="Clinical Time",Inputs!$C$51*'Allocation Drivers'!F13/'Allocation Drivers'!$F$23/'Activity levels'!$J13,0))))),0))</f>
        <v>0</v>
      </c>
      <c r="M32" s="7">
        <f>IF(Inputs!$B$51="Direct",IF(Inputs!$D$51="Specialist Care at Home (Hospice at Home / Rapid Response etc) (Children)",Inputs!$C$51/'Activity levels'!$J14,0),IF(Inputs!$B$51="Indirect",IF(Inputs!$E$51="Headcount",Inputs!$C$51*'Allocation Drivers'!B14/'Allocation Drivers'!$B$23/'Activity levels'!$J14,IF(Inputs!$E$51="Floor Space",Inputs!$C$51*'Allocation Drivers'!C14/'Allocation Drivers'!$C$23/'Activity levels'!$J14,IF(Inputs!$E$51="Finance Time",Inputs!$C$51*'Allocation Drivers'!D14/'Allocation Drivers'!$D$23/'Activity levels'!$J14,IF(Inputs!$E$51="Meals Provided",Inputs!$C$51*'Allocation Drivers'!E14/'Allocation Drivers'!$E$23/'Activity levels'!$J14,IF(Inputs!$E$51="Clinical Time",Inputs!$C$51*'Allocation Drivers'!F14/'Allocation Drivers'!$F$23/'Activity levels'!$J14,0))))),0))</f>
        <v>0</v>
      </c>
      <c r="N32" s="7">
        <f>IF(Inputs!$B$51="Direct",IF(Inputs!$D$51="Generalist / Non-specialist Community Visits (Children)",Inputs!$C$51/'Activity levels'!$J15,0),IF(Inputs!$B$51="Indirect",IF(Inputs!$E$51="Headcount",Inputs!$C$51*'Allocation Drivers'!B15/'Allocation Drivers'!$B$23/'Activity levels'!$J15,IF(Inputs!$E$51="Floor Space",Inputs!$C$51*'Allocation Drivers'!C15/'Allocation Drivers'!$C$23/'Activity levels'!$J15,IF(Inputs!$E$51="Finance Time",Inputs!$C$51*'Allocation Drivers'!D15/'Allocation Drivers'!$D$23/'Activity levels'!$J15,IF(Inputs!$E$51="Meals Provided",Inputs!$C$51*'Allocation Drivers'!E15/'Allocation Drivers'!$E$23/'Activity levels'!$J15,IF(Inputs!$E$51="Clinical Time",Inputs!$C$51*'Allocation Drivers'!F15/'Allocation Drivers'!$F$23/'Activity levels'!$J15,0))))),0))</f>
        <v>0</v>
      </c>
      <c r="O32" s="7">
        <f>IF(Inputs!$B$51="Direct",IF(Inputs!$D$51="Do not use",Inputs!$C$51/'Activity levels'!$J17,0),IF(Inputs!$B$51="Indirect",IF(Inputs!$E$51="Headcount",Inputs!$C$51*'Allocation Drivers'!B16/'Allocation Drivers'!$B$23/'Activity levels'!$J17,IF(Inputs!$E$51="Floor Space",Inputs!$C$51*'Allocation Drivers'!C16/'Allocation Drivers'!$C$23/'Activity levels'!$J17,IF(Inputs!$E$51="Finance Time",Inputs!$C$51*'Allocation Drivers'!D16/'Allocation Drivers'!$D$23/'Activity levels'!$J17,IF(Inputs!$E$51="Meals Provided",Inputs!$C$51*'Allocation Drivers'!E16/'Allocation Drivers'!$E$23/'Activity levels'!$J17,IF(Inputs!$E$51="Clinical Time",Inputs!$C$51*'Allocation Drivers'!F16/'Allocation Drivers'!$F$23/'Activity levels'!$J17,0))))),0))</f>
        <v>0</v>
      </c>
      <c r="P32" s="7">
        <f>IF(Inputs!$B$51="Direct",IF(Inputs!$D$51="Do not use",Inputs!$C$51/'Activity levels'!$J18,0),IF(Inputs!$B$51="Indirect",IF(Inputs!$E$51="Headcount",Inputs!$C$51*'Allocation Drivers'!B17/'Allocation Drivers'!$B$23/'Activity levels'!$J18,IF(Inputs!$E$51="Floor Space",Inputs!$C$51*'Allocation Drivers'!C17/'Allocation Drivers'!$C$23/'Activity levels'!$J18,IF(Inputs!$E$51="Finance Time",Inputs!$C$51*'Allocation Drivers'!D17/'Allocation Drivers'!$D$23/'Activity levels'!$J18,IF(Inputs!$E$51="Meals Provided",Inputs!$C$51*'Allocation Drivers'!E17/'Allocation Drivers'!$E$23/'Activity levels'!$J18,IF(Inputs!$E$51="Clinical Time",Inputs!$C$51*'Allocation Drivers'!F17/'Allocation Drivers'!$F$23/'Activity levels'!$J18,0))))),0))</f>
        <v>0</v>
      </c>
      <c r="Q32" s="7">
        <f>IF(Inputs!$B$51="Direct",IF(Inputs!$D$51="Bereavement / Family support / Living well (Children)",Inputs!$C$51/'Activity levels'!$J19,0),IF(Inputs!$B$51="Indirect",IF(Inputs!$E$51="Headcount",Inputs!$C$51*'Allocation Drivers'!B18/'Allocation Drivers'!$B$23/'Activity levels'!$J19,IF(Inputs!$E$51="Floor Space",Inputs!$C$51*'Allocation Drivers'!C18/'Allocation Drivers'!$C$23/'Activity levels'!$J19,IF(Inputs!$E$51="Finance Time",Inputs!$C$51*'Allocation Drivers'!D18/'Allocation Drivers'!$D$23/'Activity levels'!$J19,IF(Inputs!$E$51="Meals Provided",Inputs!$C$51*'Allocation Drivers'!E18/'Allocation Drivers'!$E$23/'Activity levels'!$J19,IF(Inputs!$E$51="Clinical Time",Inputs!$C$51*'Allocation Drivers'!F18/'Allocation Drivers'!$F$23/'Activity levels'!$J19,0))))),0))</f>
        <v>0</v>
      </c>
    </row>
    <row r="33" spans="1:17" x14ac:dyDescent="0.2">
      <c r="A33" t="s">
        <v>77</v>
      </c>
      <c r="B33" s="7">
        <f>IF(Inputs!$B$52="Direct",IF(Inputs!$D$52="Inpatient (Adult)",Inputs!$C$52/'Activity levels'!$J4,0),IF(Inputs!$B$52="Indirect",IF(Inputs!$E$52="Headcount",Inputs!$C$52*'Allocation Drivers'!B4/'Allocation Drivers'!$B$23/'Activity levels'!$J4,IF(Inputs!$E$52="Floor Space",Inputs!$C$52*'Allocation Drivers'!C4/'Allocation Drivers'!$C$23/'Activity levels'!$J4,IF(Inputs!$E$52="Finance Time",Inputs!$C$52*'Allocation Drivers'!D4/'Allocation Drivers'!$D$23/'Activity levels'!$J4,IF(Inputs!$E$52="Meals Provided",Inputs!$C$52*'Allocation Drivers'!E4/'Allocation Drivers'!$E$23/'Activity levels'!$J4,IF(Inputs!$E$52="Clinical Time",Inputs!$C$52*'Allocation Drivers'!F4/'Allocation Drivers'!$F$23/'Activity levels'!$J4,0))))),0))</f>
        <v>0</v>
      </c>
      <c r="C33" s="7">
        <f>IF(Inputs!$B$52="Direct",IF(Inputs!$D$52="Outpatient / Hospital Inreach (Adult)",Inputs!$C$52/'Activity levels'!$J5,0),IF(Inputs!$B$52="Indirect",IF(Inputs!$E$52="Headcount",Inputs!$C$52*'Allocation Drivers'!B5/'Allocation Drivers'!$B$23/'Activity levels'!$J5,IF(Inputs!$E$52="Floor Space",Inputs!$C$52*'Allocation Drivers'!C5/'Allocation Drivers'!$C$23/'Activity levels'!$J5,IF(Inputs!$E$52="Finance Time",Inputs!$C$52*'Allocation Drivers'!D5/'Allocation Drivers'!$D$23/'Activity levels'!$J5,IF(Inputs!$E$52="Meals Provided",Inputs!$C$52*'Allocation Drivers'!E5/'Allocation Drivers'!$E$23/'Activity levels'!$J5,IF(Inputs!$E$52="Clinical Time",Inputs!$C$52*'Allocation Drivers'!F5/'Allocation Drivers'!$F$23/'Activity levels'!$J5,0))))),0))</f>
        <v>0</v>
      </c>
      <c r="D33" s="7">
        <f>IF(Inputs!$B$52="Direct",IF(Inputs!$D$52="Specialist Care at Home (Hospice at Home / Rapid Response etc) (Adult)",Inputs!$C$52/'Activity levels'!$J6,0),IF(Inputs!$B$52="Indirect",IF(Inputs!$E$52="Headcount",Inputs!$C$52*'Allocation Drivers'!B6/'Allocation Drivers'!$B$23/'Activity levels'!$J6,IF(Inputs!$E$52="Floor Space",Inputs!$C$52*'Allocation Drivers'!C6/'Allocation Drivers'!$C$23/'Activity levels'!$J6,IF(Inputs!$E$52="Finance Time",Inputs!$C$52*'Allocation Drivers'!D6/'Allocation Drivers'!$D$23/'Activity levels'!$J6,IF(Inputs!$E$52="Meals Provided",Inputs!$C$52*'Allocation Drivers'!E6/'Allocation Drivers'!$E$23/'Activity levels'!$J6,IF(Inputs!$E$52="Clinical Time",Inputs!$C$52*'Allocation Drivers'!F6/'Allocation Drivers'!$F$23/'Activity levels'!$J6,0))))),0))</f>
        <v>0</v>
      </c>
      <c r="E33" s="7">
        <f>IF(Inputs!$B$52="Direct",IF(Inputs!$D$52="Generalist / Non-specialist Community Visits (Adult)",Inputs!$C$52/'Activity levels'!$J7,0),IF(Inputs!$B$52="Indirect",IF(Inputs!$E$52="Headcount",Inputs!$C$52*'Allocation Drivers'!B7/'Allocation Drivers'!$B$23/'Activity levels'!$J7,IF(Inputs!$E$52="Floor Space",Inputs!$C$52*'Allocation Drivers'!C7/'Allocation Drivers'!$C$23/'Activity levels'!$J7,IF(Inputs!$E$52="Finance Time",Inputs!$C$52*'Allocation Drivers'!D7/'Allocation Drivers'!$D$23/'Activity levels'!$J7,IF(Inputs!$E$52="Meals Provided",Inputs!$C$52*'Allocation Drivers'!E7/'Allocation Drivers'!$E$23/'Activity levels'!$J7,IF(Inputs!$E$52="Clinical Time",Inputs!$C$52*'Allocation Drivers'!F7/'Allocation Drivers'!$F$23/'Activity levels'!$J7,0))))),0))</f>
        <v>0</v>
      </c>
      <c r="F33" s="7">
        <f>IF(Inputs!$B$52="Direct",IF(Inputs!$D$52="Domicilliary Care",Inputs!$C$52/'Activity levels'!$J16,0),IF(Inputs!$B$52="Indirect",IF(Inputs!$E$52="Headcount",Inputs!$C$52*'Allocation Drivers'!B15/'Allocation Drivers'!$B$23/'Activity levels'!$J16,IF(Inputs!$E$52="Floor Space",Inputs!$C$52*'Allocation Drivers'!C15/'Allocation Drivers'!$C$23/'Activity levels'!$J16,IF(Inputs!$E$52="Finance Time",Inputs!$C$52*'Allocation Drivers'!D15/'Allocation Drivers'!$D$23/'Activity levels'!$J16,IF(Inputs!$E$52="Meals Provided",Inputs!$C$52*'Allocation Drivers'!E15/'Allocation Drivers'!$E$23/'Activity levels'!$J16,IF(Inputs!$E$52="Clinical Time",Inputs!$C$52*'Allocation Drivers'!F15/'Allocation Drivers'!$F$23/'Activity levels'!$J16,0))))),0))</f>
        <v>0</v>
      </c>
      <c r="G33" s="7">
        <f>IF(Inputs!$B$52="Direct",IF(Inputs!$D$52="Lymphoedema",Inputs!$C$52/'Activity levels'!$J8,0),IF(Inputs!$B$52="Indirect",IF(Inputs!$E$52="Headcount",Inputs!$C$52*'Allocation Drivers'!B8/'Allocation Drivers'!$B$23/'Activity levels'!$J8,IF(Inputs!$E$52="Floor Space",Inputs!$C$52*'Allocation Drivers'!C8/'Allocation Drivers'!$C$23/'Activity levels'!$J8,IF(Inputs!$E$52="Finance Time",Inputs!$C$52*'Allocation Drivers'!D8/'Allocation Drivers'!$D$23/'Activity levels'!$J8,IF(Inputs!$E$52="Meals Provided",Inputs!$C$52*'Allocation Drivers'!E8/'Allocation Drivers'!$E$23/'Activity levels'!$J8,IF(Inputs!$E$52="Clinical Time",Inputs!$C$52*'Allocation Drivers'!F8/'Allocation Drivers'!$F$23/'Activity levels'!$J8,0))))),0))</f>
        <v>0</v>
      </c>
      <c r="H33" s="7">
        <f>IF(Inputs!$B$52="Direct",IF(Inputs!$D$52="Education",Inputs!$C$52/'Activity levels'!$J9,0),IF(Inputs!$B$52="Indirect",IF(Inputs!$E$52="Headcount",Inputs!$C$52*'Allocation Drivers'!B9/'Allocation Drivers'!$B$23/'Activity levels'!$J9,IF(Inputs!$E$52="Floor Space",Inputs!$C$52*'Allocation Drivers'!C9/'Allocation Drivers'!$C$23/'Activity levels'!$J9,IF(Inputs!$E$52="Finance Time",Inputs!$C$52*'Allocation Drivers'!D9/'Allocation Drivers'!$D$23/'Activity levels'!$J9,IF(Inputs!$E$52="Meals Provided",Inputs!$C$52*'Allocation Drivers'!E9/'Allocation Drivers'!$E$23/'Activity levels'!$J9,IF(Inputs!$E$52="Clinical Time",Inputs!$C$52*'Allocation Drivers'!F9/'Allocation Drivers'!$F$23/'Activity levels'!$J9,0))))),0))</f>
        <v>0</v>
      </c>
      <c r="I33" s="7">
        <f>IF(Inputs!$B$52="Direct",IF(Inputs!$D$52="Research",Inputs!$C$52/'Activity levels'!$J10,0),IF(Inputs!$B$52="Indirect",IF(Inputs!$E$52="Headcount",Inputs!$C$52*'Allocation Drivers'!B10/'Allocation Drivers'!$B$23/'Activity levels'!$J10,IF(Inputs!$E$52="Floor Space",Inputs!$C$52*'Allocation Drivers'!C10/'Allocation Drivers'!$C$23/'Activity levels'!$J10,IF(Inputs!$E$52="Finance Time",Inputs!$C$52*'Allocation Drivers'!D10/'Allocation Drivers'!$D$23/'Activity levels'!$J10,IF(Inputs!$E$52="Meals Provided",Inputs!$C$52*'Allocation Drivers'!E10/'Allocation Drivers'!$E$23/'Activity levels'!$J10,IF(Inputs!$E$52="Clinical Time",Inputs!$C$52*'Allocation Drivers'!F10/'Allocation Drivers'!$F$23/'Activity levels'!$J10,0))))),0))</f>
        <v>0</v>
      </c>
      <c r="J33" s="7">
        <f>IF(Inputs!$B$52="Direct",IF(Inputs!$D$52="Bereavement / Family Support / Living Well (Adult)",Inputs!$C$52/'Activity levels'!$J11,0),IF(Inputs!$B$52="Indirect",IF(Inputs!$E$52="Headcount",Inputs!$C$52*'Allocation Drivers'!B11/'Allocation Drivers'!$B$23/'Activity levels'!$J11,IF(Inputs!$E$52="Floor Space",Inputs!$C$52*'Allocation Drivers'!C11/'Allocation Drivers'!$C$23/'Activity levels'!$J11,IF(Inputs!$E$52="Finance Time",Inputs!$C$52*'Allocation Drivers'!D11/'Allocation Drivers'!$D$23/'Activity levels'!$J11,IF(Inputs!$E$52="Meals Provided",Inputs!$C$52*'Allocation Drivers'!E11/'Allocation Drivers'!$E$23/'Activity levels'!$J11,IF(Inputs!$E$52="Clinical Time",Inputs!$C$52*'Allocation Drivers'!F11/'Allocation Drivers'!$F$23/'Activity levels'!$J11,0))))),0))</f>
        <v>0</v>
      </c>
      <c r="K33" s="7">
        <f>IF(Inputs!$B$52="Direct",IF(Inputs!$D$52="Inpatient (Children)",Inputs!$C$52/'Activity levels'!$J12,0),IF(Inputs!$B$52="Indirect",IF(Inputs!$E$52="Headcount",Inputs!$C$52*'Allocation Drivers'!B12/'Allocation Drivers'!$B$23/'Activity levels'!$J12,IF(Inputs!$E$52="Floor Space",Inputs!$C$52*'Allocation Drivers'!C12/'Allocation Drivers'!$C$23/'Activity levels'!$J12,IF(Inputs!$E$52="Finance Time",Inputs!$C$52*'Allocation Drivers'!D12/'Allocation Drivers'!$D$23/'Activity levels'!$J12,IF(Inputs!$E$52="Meals Provided",Inputs!$C$52*'Allocation Drivers'!E12/'Allocation Drivers'!$E$23/'Activity levels'!$J12,IF(Inputs!$E$52="Clinical Time",Inputs!$C$52*'Allocation Drivers'!F12/'Allocation Drivers'!$F$23/'Activity levels'!$J12,0))))),0))</f>
        <v>0</v>
      </c>
      <c r="L33" s="7">
        <f>IF(Inputs!$B$52="Direct",IF(Inputs!$D$52="Outpatient  / Hospital Inreach (Children)",Inputs!$C$52/'Activity levels'!$J13,0),IF(Inputs!$B$52="Indirect",IF(Inputs!$E$52="Headcount",Inputs!$C$52*'Allocation Drivers'!B13/'Allocation Drivers'!$B$23/'Activity levels'!$J13,IF(Inputs!$E$52="Floor Space",Inputs!$C$52*'Allocation Drivers'!C13/'Allocation Drivers'!$C$23/'Activity levels'!$J13,IF(Inputs!$E$52="Finance Time",Inputs!$C$52*'Allocation Drivers'!D13/'Allocation Drivers'!$D$23/'Activity levels'!$J13,IF(Inputs!$E$52="Meals Provided",Inputs!$C$52*'Allocation Drivers'!E13/'Allocation Drivers'!$E$23/'Activity levels'!$J13,IF(Inputs!$E$52="Clinical Time",Inputs!$C$52*'Allocation Drivers'!F13/'Allocation Drivers'!$F$23/'Activity levels'!$J13,0))))),0))</f>
        <v>0</v>
      </c>
      <c r="M33" s="7">
        <f>IF(Inputs!$B$52="Direct",IF(Inputs!$D$52="Specialist Care at Home (Hospice at Home / Rapid Response etc) (Children)",Inputs!$C$52/'Activity levels'!$J14,0),IF(Inputs!$B$52="Indirect",IF(Inputs!$E$52="Headcount",Inputs!$C$52*'Allocation Drivers'!B14/'Allocation Drivers'!$B$23/'Activity levels'!$J14,IF(Inputs!$E$52="Floor Space",Inputs!$C$52*'Allocation Drivers'!C14/'Allocation Drivers'!$C$23/'Activity levels'!$J14,IF(Inputs!$E$52="Finance Time",Inputs!$C$52*'Allocation Drivers'!D14/'Allocation Drivers'!$D$23/'Activity levels'!$J14,IF(Inputs!$E$52="Meals Provided",Inputs!$C$52*'Allocation Drivers'!E14/'Allocation Drivers'!$E$23/'Activity levels'!$J14,IF(Inputs!$E$52="Clinical Time",Inputs!$C$52*'Allocation Drivers'!F14/'Allocation Drivers'!$F$23/'Activity levels'!$J14,0))))),0))</f>
        <v>0</v>
      </c>
      <c r="N33" s="7">
        <f>IF(Inputs!$B$52="Direct",IF(Inputs!$D$52="Generalist / Non-specialist Community Visits (Children)",Inputs!$C$52/'Activity levels'!$J15,0),IF(Inputs!$B$52="Indirect",IF(Inputs!$E$52="Headcount",Inputs!$C$52*'Allocation Drivers'!B15/'Allocation Drivers'!$B$23/'Activity levels'!$J15,IF(Inputs!$E$52="Floor Space",Inputs!$C$52*'Allocation Drivers'!C15/'Allocation Drivers'!$C$23/'Activity levels'!$J15,IF(Inputs!$E$52="Finance Time",Inputs!$C$52*'Allocation Drivers'!D15/'Allocation Drivers'!$D$23/'Activity levels'!$J15,IF(Inputs!$E$52="Meals Provided",Inputs!$C$52*'Allocation Drivers'!E15/'Allocation Drivers'!$E$23/'Activity levels'!$J15,IF(Inputs!$E$52="Clinical Time",Inputs!$C$52*'Allocation Drivers'!F15/'Allocation Drivers'!$F$23/'Activity levels'!$J15,0))))),0))</f>
        <v>0</v>
      </c>
      <c r="O33" s="7">
        <f>IF(Inputs!$B$52="Direct",IF(Inputs!$D$52="Do not use",Inputs!$C$52/'Activity levels'!$J17,0),IF(Inputs!$B$52="Indirect",IF(Inputs!$E$52="Headcount",Inputs!$C$52*'Allocation Drivers'!B16/'Allocation Drivers'!$B$23/'Activity levels'!$J17,IF(Inputs!$E$52="Floor Space",Inputs!$C$52*'Allocation Drivers'!C16/'Allocation Drivers'!$C$23/'Activity levels'!$J17,IF(Inputs!$E$52="Finance Time",Inputs!$C$52*'Allocation Drivers'!D16/'Allocation Drivers'!$D$23/'Activity levels'!$J17,IF(Inputs!$E$52="Meals Provided",Inputs!$C$52*'Allocation Drivers'!E16/'Allocation Drivers'!$E$23/'Activity levels'!$J17,IF(Inputs!$E$52="Clinical Time",Inputs!$C$52*'Allocation Drivers'!F16/'Allocation Drivers'!$F$23/'Activity levels'!$J17,0))))),0))</f>
        <v>0</v>
      </c>
      <c r="P33" s="7">
        <f>IF(Inputs!$B$52="Direct",IF(Inputs!$D$52="Do not use",Inputs!$C$52/'Activity levels'!$J18,0),IF(Inputs!$B$52="Indirect",IF(Inputs!$E$52="Headcount",Inputs!$C$52*'Allocation Drivers'!B17/'Allocation Drivers'!$B$23/'Activity levels'!$J18,IF(Inputs!$E$52="Floor Space",Inputs!$C$52*'Allocation Drivers'!C17/'Allocation Drivers'!$C$23/'Activity levels'!$J18,IF(Inputs!$E$52="Finance Time",Inputs!$C$52*'Allocation Drivers'!D17/'Allocation Drivers'!$D$23/'Activity levels'!$J18,IF(Inputs!$E$52="Meals Provided",Inputs!$C$52*'Allocation Drivers'!E17/'Allocation Drivers'!$E$23/'Activity levels'!$J18,IF(Inputs!$E$52="Clinical Time",Inputs!$C$52*'Allocation Drivers'!F17/'Allocation Drivers'!$F$23/'Activity levels'!$J18,0))))),0))</f>
        <v>0</v>
      </c>
      <c r="Q33" s="7">
        <f>IF(Inputs!$B$52="Direct",IF(Inputs!$D$52="Bereavement / Family support / Living well (Children)",Inputs!$C$52/'Activity levels'!$J19,0),IF(Inputs!$B$52="Indirect",IF(Inputs!$E$52="Headcount",Inputs!$C$52*'Allocation Drivers'!B18/'Allocation Drivers'!$B$23/'Activity levels'!$J19,IF(Inputs!$E$52="Floor Space",Inputs!$C$52*'Allocation Drivers'!C18/'Allocation Drivers'!$C$23/'Activity levels'!$J19,IF(Inputs!$E$52="Finance Time",Inputs!$C$52*'Allocation Drivers'!D18/'Allocation Drivers'!$D$23/'Activity levels'!$J19,IF(Inputs!$E$52="Meals Provided",Inputs!$C$52*'Allocation Drivers'!E18/'Allocation Drivers'!$E$23/'Activity levels'!$J19,IF(Inputs!$E$52="Clinical Time",Inputs!$C$52*'Allocation Drivers'!F18/'Allocation Drivers'!$F$23/'Activity levels'!$J19,0))))),0))</f>
        <v>0</v>
      </c>
    </row>
    <row r="34" spans="1:17" x14ac:dyDescent="0.2">
      <c r="A34" t="s">
        <v>86</v>
      </c>
      <c r="B34" s="7">
        <f>IF(Inputs!$B$53="Direct",IF(Inputs!$D$53="Inpatient (Adult)",Inputs!$C$53/'Activity levels'!$J4,0),IF(Inputs!$B$53="Indirect",IF(Inputs!$E$53="Headcount",Inputs!$C$53*'Allocation Drivers'!B4/'Allocation Drivers'!$B$23/'Activity levels'!$J4,IF(Inputs!$E$53="Floor Space",Inputs!$C$53*'Allocation Drivers'!C4/'Allocation Drivers'!$C$23/'Activity levels'!$J4,IF(Inputs!$E$53="Finance Time",Inputs!$C$53*'Allocation Drivers'!D4/'Allocation Drivers'!$D$23/'Activity levels'!$J4,IF(Inputs!$E$53="Meals Provided",Inputs!$C$53*'Allocation Drivers'!E4/'Allocation Drivers'!$E$23/'Activity levels'!$J4,IF(Inputs!$E$53="Clinical Time",Inputs!$C$53*'Allocation Drivers'!F4/'Allocation Drivers'!$F$23/'Activity levels'!$J4,0))))),0))</f>
        <v>0</v>
      </c>
      <c r="C34" s="7">
        <f>IF(Inputs!$B$53="Direct",IF(Inputs!$D$53="Outpatient / Hospital Inreach (Adult)",Inputs!$C$53/'Activity levels'!$J5,0),IF(Inputs!$B$53="Indirect",IF(Inputs!$E$53="Headcount",Inputs!$C$53*'Allocation Drivers'!B5/'Allocation Drivers'!$B$23/'Activity levels'!$J5,IF(Inputs!$E$53="Floor Space",Inputs!$C$53*'Allocation Drivers'!C5/'Allocation Drivers'!$C$23/'Activity levels'!$J5,IF(Inputs!$E$53="Finance Time",Inputs!$C$53*'Allocation Drivers'!D5/'Allocation Drivers'!$D$23/'Activity levels'!$J5,IF(Inputs!$E$53="Meals Provided",Inputs!$C$53*'Allocation Drivers'!E5/'Allocation Drivers'!$E$23/'Activity levels'!$J5,IF(Inputs!$E$53="Clinical Time",Inputs!$C$53*'Allocation Drivers'!F5/'Allocation Drivers'!$F$23/'Activity levels'!$J5,0))))),0))</f>
        <v>0</v>
      </c>
      <c r="D34" s="7">
        <f>IF(Inputs!$B$53="Direct",IF(Inputs!$D$53="Specialist Care at Home (Hospice at Home / Rapid Response etc) (Adult)",Inputs!$C$53/'Activity levels'!$J6,0),IF(Inputs!$B$53="Indirect",IF(Inputs!$E$53="Headcount",Inputs!$C$53*'Allocation Drivers'!B6/'Allocation Drivers'!$B$23/'Activity levels'!$J6,IF(Inputs!$E$53="Floor Space",Inputs!$C$53*'Allocation Drivers'!C6/'Allocation Drivers'!$C$23/'Activity levels'!$J6,IF(Inputs!$E$53="Finance Time",Inputs!$C$53*'Allocation Drivers'!D6/'Allocation Drivers'!$D$23/'Activity levels'!$J6,IF(Inputs!$E$53="Meals Provided",Inputs!$C$53*'Allocation Drivers'!E6/'Allocation Drivers'!$E$23/'Activity levels'!$J6,IF(Inputs!$E$53="Clinical Time",Inputs!$C$53*'Allocation Drivers'!F6/'Allocation Drivers'!$F$23/'Activity levels'!$J6,0))))),0))</f>
        <v>0</v>
      </c>
      <c r="E34" s="7">
        <f>IF(Inputs!$B$53="Direct",IF(Inputs!$D$53="Generalist / Non-specialist Community Visits (Adult)",Inputs!$C$53/'Activity levels'!$J7,0),IF(Inputs!$B$53="Indirect",IF(Inputs!$E$53="Headcount",Inputs!$C$53*'Allocation Drivers'!B7/'Allocation Drivers'!$B$23/'Activity levels'!$J7,IF(Inputs!$E$53="Floor Space",Inputs!$C$53*'Allocation Drivers'!C7/'Allocation Drivers'!$C$23/'Activity levels'!$J7,IF(Inputs!$E$53="Finance Time",Inputs!$C$53*'Allocation Drivers'!D7/'Allocation Drivers'!$D$23/'Activity levels'!$J7,IF(Inputs!$E$53="Meals Provided",Inputs!$C$53*'Allocation Drivers'!E7/'Allocation Drivers'!$E$23/'Activity levels'!$J7,IF(Inputs!$E$53="Clinical Time",Inputs!$C$53*'Allocation Drivers'!F7/'Allocation Drivers'!$F$23/'Activity levels'!$J7,0))))),0))</f>
        <v>0</v>
      </c>
      <c r="F34" s="7">
        <f>IF(Inputs!$B$53="Direct",IF(Inputs!$D$53="Domicilliary Care",Inputs!$C$53/'Activity levels'!$J16,0),IF(Inputs!$B$53="Indirect",IF(Inputs!$E$53="Headcount",Inputs!$C$53*'Allocation Drivers'!B15/'Allocation Drivers'!$B$23/'Activity levels'!$J16,IF(Inputs!$E$53="Floor Space",Inputs!$C$53*'Allocation Drivers'!C15/'Allocation Drivers'!$C$23/'Activity levels'!$J16,IF(Inputs!$E$53="Finance Time",Inputs!$C$53*'Allocation Drivers'!D15/'Allocation Drivers'!$D$23/'Activity levels'!$J16,IF(Inputs!$E$53="Meals Provided",Inputs!$C$53*'Allocation Drivers'!E15/'Allocation Drivers'!$E$23/'Activity levels'!$J16,IF(Inputs!$E$53="Clinical Time",Inputs!$C$53*'Allocation Drivers'!F15/'Allocation Drivers'!$F$23/'Activity levels'!$J16,0))))),0))</f>
        <v>0</v>
      </c>
      <c r="G34" s="7">
        <f>IF(Inputs!$B$53="Direct",IF(Inputs!$D$53="Lymphoedema",Inputs!$C$53/'Activity levels'!$J8,0),IF(Inputs!$B$53="Indirect",IF(Inputs!$E$53="Headcount",Inputs!$C$53*'Allocation Drivers'!B8/'Allocation Drivers'!$B$23/'Activity levels'!$J8,IF(Inputs!$E$53="Floor Space",Inputs!$C$53*'Allocation Drivers'!C8/'Allocation Drivers'!$C$23/'Activity levels'!$J8,IF(Inputs!$E$53="Finance Time",Inputs!$C$53*'Allocation Drivers'!D8/'Allocation Drivers'!$D$23/'Activity levels'!$J8,IF(Inputs!$E$53="Meals Provided",Inputs!$C$53*'Allocation Drivers'!E8/'Allocation Drivers'!$E$23/'Activity levels'!$J8,IF(Inputs!$E$53="Clinical Time",Inputs!$C$53*'Allocation Drivers'!F8/'Allocation Drivers'!$F$23/'Activity levels'!$J8,0))))),0))</f>
        <v>0</v>
      </c>
      <c r="H34" s="7">
        <f>IF(Inputs!$B$53="Direct",IF(Inputs!$D$53="Education",Inputs!$C$53/'Activity levels'!$J9,0),IF(Inputs!$B$53="Indirect",IF(Inputs!$E$53="Headcount",Inputs!$C$53*'Allocation Drivers'!B9/'Allocation Drivers'!$B$23/'Activity levels'!$J9,IF(Inputs!$E$53="Floor Space",Inputs!$C$53*'Allocation Drivers'!C9/'Allocation Drivers'!$C$23/'Activity levels'!$J9,IF(Inputs!$E$53="Finance Time",Inputs!$C$53*'Allocation Drivers'!D9/'Allocation Drivers'!$D$23/'Activity levels'!$J9,IF(Inputs!$E$53="Meals Provided",Inputs!$C$53*'Allocation Drivers'!E9/'Allocation Drivers'!$E$23/'Activity levels'!$J9,IF(Inputs!$E$53="Clinical Time",Inputs!$C$53*'Allocation Drivers'!F9/'Allocation Drivers'!$F$23/'Activity levels'!$J9,0))))),0))</f>
        <v>0</v>
      </c>
      <c r="I34" s="7">
        <f>IF(Inputs!$B$53="Direct",IF(Inputs!$D$53="Research",Inputs!$C$53/'Activity levels'!$J10,0),IF(Inputs!$B$53="Indirect",IF(Inputs!$E$53="Headcount",Inputs!$C$53*'Allocation Drivers'!B10/'Allocation Drivers'!$B$23/'Activity levels'!$J10,IF(Inputs!$E$53="Floor Space",Inputs!$C$53*'Allocation Drivers'!C10/'Allocation Drivers'!$C$23/'Activity levels'!$J10,IF(Inputs!$E$53="Finance Time",Inputs!$C$53*'Allocation Drivers'!D10/'Allocation Drivers'!$D$23/'Activity levels'!$J10,IF(Inputs!$E$53="Meals Provided",Inputs!$C$53*'Allocation Drivers'!E10/'Allocation Drivers'!$E$23/'Activity levels'!$J10,IF(Inputs!$E$53="Clinical Time",Inputs!$C$53*'Allocation Drivers'!F10/'Allocation Drivers'!$F$23/'Activity levels'!$J10,0))))),0))</f>
        <v>0</v>
      </c>
      <c r="J34" s="7">
        <f>IF(Inputs!$B$53="Direct",IF(Inputs!$D$53="Bereavement / Family Support / Living Well (Adult)",Inputs!$C$53/'Activity levels'!$J11,0),IF(Inputs!$B$53="Indirect",IF(Inputs!$E$53="Headcount",Inputs!$C$53*'Allocation Drivers'!B11/'Allocation Drivers'!$B$23/'Activity levels'!$J11,IF(Inputs!$E$53="Floor Space",Inputs!$C$53*'Allocation Drivers'!C11/'Allocation Drivers'!$C$23/'Activity levels'!$J11,IF(Inputs!$E$53="Finance Time",Inputs!$C$53*'Allocation Drivers'!D11/'Allocation Drivers'!$D$23/'Activity levels'!$J11,IF(Inputs!$E$53="Meals Provided",Inputs!$C$53*'Allocation Drivers'!E11/'Allocation Drivers'!$E$23/'Activity levels'!$J11,IF(Inputs!$E$53="Clinical Time",Inputs!$C$53*'Allocation Drivers'!F11/'Allocation Drivers'!$F$23/'Activity levels'!$J11,0))))),0))</f>
        <v>0</v>
      </c>
      <c r="K34" s="7">
        <f>IF(Inputs!$B$53="Direct",IF(Inputs!$D$53="Inpatient (Children)",Inputs!$C$53/'Activity levels'!$J12,0),IF(Inputs!$B$53="Indirect",IF(Inputs!$E$53="Headcount",Inputs!$C$53*'Allocation Drivers'!B12/'Allocation Drivers'!$B$23/'Activity levels'!$J12,IF(Inputs!$E$53="Floor Space",Inputs!$C$53*'Allocation Drivers'!C12/'Allocation Drivers'!$C$23/'Activity levels'!$J12,IF(Inputs!$E$53="Finance Time",Inputs!$C$53*'Allocation Drivers'!D12/'Allocation Drivers'!$D$23/'Activity levels'!$J12,IF(Inputs!$E$53="Meals Provided",Inputs!$C$53*'Allocation Drivers'!E12/'Allocation Drivers'!$E$23/'Activity levels'!$J12,IF(Inputs!$E$53="Clinical Time",Inputs!$C$53*'Allocation Drivers'!F12/'Allocation Drivers'!$F$23/'Activity levels'!$J12,0))))),0))</f>
        <v>0</v>
      </c>
      <c r="L34" s="7">
        <f>IF(Inputs!$B$53="Direct",IF(Inputs!$D$53="Outpatient  / Hospital Inreach (Children)",Inputs!$C$53/'Activity levels'!$J13,0),IF(Inputs!$B$53="Indirect",IF(Inputs!$E$53="Headcount",Inputs!$C$53*'Allocation Drivers'!B13/'Allocation Drivers'!$B$23/'Activity levels'!$J13,IF(Inputs!$E$53="Floor Space",Inputs!$C$53*'Allocation Drivers'!C13/'Allocation Drivers'!$C$23/'Activity levels'!$J13,IF(Inputs!$E$53="Finance Time",Inputs!$C$53*'Allocation Drivers'!D13/'Allocation Drivers'!$D$23/'Activity levels'!$J13,IF(Inputs!$E$53="Meals Provided",Inputs!$C$53*'Allocation Drivers'!E13/'Allocation Drivers'!$E$23/'Activity levels'!$J13,IF(Inputs!$E$53="Clinical Time",Inputs!$C$53*'Allocation Drivers'!F13/'Allocation Drivers'!$F$23/'Activity levels'!$J13,0))))),0))</f>
        <v>0</v>
      </c>
      <c r="M34" s="7">
        <f>IF(Inputs!$B$53="Direct",IF(Inputs!$D$53="Specialist Care at Home (Hospice at Home / Rapid Response etc) (Children)",Inputs!$C$53/'Activity levels'!$J14,0),IF(Inputs!$B$53="Indirect",IF(Inputs!$E$53="Headcount",Inputs!$C$53*'Allocation Drivers'!B14/'Allocation Drivers'!$B$23/'Activity levels'!$J14,IF(Inputs!$E$53="Floor Space",Inputs!$C$53*'Allocation Drivers'!C14/'Allocation Drivers'!$C$23/'Activity levels'!$J14,IF(Inputs!$E$53="Finance Time",Inputs!$C$53*'Allocation Drivers'!D14/'Allocation Drivers'!$D$23/'Activity levels'!$J14,IF(Inputs!$E$53="Meals Provided",Inputs!$C$53*'Allocation Drivers'!E14/'Allocation Drivers'!$E$23/'Activity levels'!$J14,IF(Inputs!$E$53="Clinical Time",Inputs!$C$53*'Allocation Drivers'!F14/'Allocation Drivers'!$F$23/'Activity levels'!$J14,0))))),0))</f>
        <v>0</v>
      </c>
      <c r="N34" s="7">
        <f>IF(Inputs!$B$53="Direct",IF(Inputs!$D$53="Generalist / Non-specialist Community Visits (Children)",Inputs!$C$53/'Activity levels'!$J15,0),IF(Inputs!$B$53="Indirect",IF(Inputs!$E$53="Headcount",Inputs!$C$53*'Allocation Drivers'!B15/'Allocation Drivers'!$B$23/'Activity levels'!$J15,IF(Inputs!$E$53="Floor Space",Inputs!$C$53*'Allocation Drivers'!C15/'Allocation Drivers'!$C$23/'Activity levels'!$J15,IF(Inputs!$E$53="Finance Time",Inputs!$C$53*'Allocation Drivers'!D15/'Allocation Drivers'!$D$23/'Activity levels'!$J15,IF(Inputs!$E$53="Meals Provided",Inputs!$C$53*'Allocation Drivers'!E15/'Allocation Drivers'!$E$23/'Activity levels'!$J15,IF(Inputs!$E$53="Clinical Time",Inputs!$C$53*'Allocation Drivers'!F15/'Allocation Drivers'!$F$23/'Activity levels'!$J15,0))))),0))</f>
        <v>0</v>
      </c>
      <c r="O34" s="7">
        <f>IF(Inputs!$B$53="Direct",IF(Inputs!$D$53="Do not use",Inputs!$C$53/'Activity levels'!$J17,0),IF(Inputs!$B$53="Indirect",IF(Inputs!$E$53="Headcount",Inputs!$C$53*'Allocation Drivers'!B16/'Allocation Drivers'!$B$23/'Activity levels'!$J17,IF(Inputs!$E$53="Floor Space",Inputs!$C$53*'Allocation Drivers'!C16/'Allocation Drivers'!$C$23/'Activity levels'!$J17,IF(Inputs!$E$53="Finance Time",Inputs!$C$53*'Allocation Drivers'!D16/'Allocation Drivers'!$D$23/'Activity levels'!$J17,IF(Inputs!$E$53="Meals Provided",Inputs!$C$53*'Allocation Drivers'!E16/'Allocation Drivers'!$E$23/'Activity levels'!$J17,IF(Inputs!$E$53="Clinical Time",Inputs!$C$53*'Allocation Drivers'!F16/'Allocation Drivers'!$F$23/'Activity levels'!$J17,0))))),0))</f>
        <v>0</v>
      </c>
      <c r="P34" s="7">
        <f>IF(Inputs!$B$53="Direct",IF(Inputs!$D$53="Do not use",Inputs!$C$53/'Activity levels'!$J18,0),IF(Inputs!$B$53="Indirect",IF(Inputs!$E$53="Headcount",Inputs!$C$53*'Allocation Drivers'!B17/'Allocation Drivers'!$B$23/'Activity levels'!$J18,IF(Inputs!$E$53="Floor Space",Inputs!$C$53*'Allocation Drivers'!C17/'Allocation Drivers'!$C$23/'Activity levels'!$J18,IF(Inputs!$E$53="Finance Time",Inputs!$C$53*'Allocation Drivers'!D17/'Allocation Drivers'!$D$23/'Activity levels'!$J18,IF(Inputs!$E$53="Meals Provided",Inputs!$C$53*'Allocation Drivers'!E17/'Allocation Drivers'!$E$23/'Activity levels'!$J18,IF(Inputs!$E$53="Clinical Time",Inputs!$C$53*'Allocation Drivers'!F17/'Allocation Drivers'!$F$23/'Activity levels'!$J18,0))))),0))</f>
        <v>0</v>
      </c>
      <c r="Q34" s="7">
        <f>IF(Inputs!$B$53="Direct",IF(Inputs!$D$53="Bereavement / Family support / Living well (Children)",Inputs!$C$53/'Activity levels'!$J19,0),IF(Inputs!$B$53="Indirect",IF(Inputs!$E$53="Headcount",Inputs!$C$53*'Allocation Drivers'!B18/'Allocation Drivers'!$B$23/'Activity levels'!$J19,IF(Inputs!$E$53="Floor Space",Inputs!$C$53*'Allocation Drivers'!C18/'Allocation Drivers'!$C$23/'Activity levels'!$J19,IF(Inputs!$E$53="Finance Time",Inputs!$C$53*'Allocation Drivers'!D18/'Allocation Drivers'!$D$23/'Activity levels'!$J19,IF(Inputs!$E$53="Meals Provided",Inputs!$C$53*'Allocation Drivers'!E18/'Allocation Drivers'!$E$23/'Activity levels'!$J19,IF(Inputs!$E$53="Clinical Time",Inputs!$C$53*'Allocation Drivers'!F18/'Allocation Drivers'!$F$23/'Activity levels'!$J19,0))))),0))</f>
        <v>0</v>
      </c>
    </row>
    <row r="35" spans="1:17" x14ac:dyDescent="0.2">
      <c r="A35" t="s">
        <v>87</v>
      </c>
      <c r="B35" s="7">
        <f>IF(Inputs!$B$54="Direct",IF(Inputs!$D$54="Inpatient (Adult)",Inputs!$C$54/'Activity levels'!$J4,0),IF(Inputs!$B$54="Indirect",IF(Inputs!$E$54="Headcount",Inputs!$C$54*'Allocation Drivers'!B4/'Allocation Drivers'!$B$23/'Activity levels'!$J4,IF(Inputs!$E$54="Floor Space",Inputs!$C$54*'Allocation Drivers'!C4/'Allocation Drivers'!$C$23/'Activity levels'!$J4,IF(Inputs!$E$54="Finance Time",Inputs!$C$54*'Allocation Drivers'!D4/'Allocation Drivers'!$D$23/'Activity levels'!$J4,IF(Inputs!$E$54="Meals Provided",Inputs!$C$54*'Allocation Drivers'!E4/'Allocation Drivers'!$E$23/'Activity levels'!$J4,IF(Inputs!$E$54="Clinical Time",Inputs!$C$54*'Allocation Drivers'!F4/'Allocation Drivers'!$F$23/'Activity levels'!$J4,0))))),0))</f>
        <v>0</v>
      </c>
      <c r="C35" s="7">
        <f>IF(Inputs!$B$54="Direct",IF(Inputs!$D$54="Outpatient / Hospital Inreach (Adult)",Inputs!$C$54/'Activity levels'!$J5,0),IF(Inputs!$B$54="Indirect",IF(Inputs!$E$54="Headcount",Inputs!$C$54*'Allocation Drivers'!B5/'Allocation Drivers'!$B$23/'Activity levels'!$J5,IF(Inputs!$E$54="Floor Space",Inputs!$C$54*'Allocation Drivers'!C5/'Allocation Drivers'!$C$23/'Activity levels'!$J5,IF(Inputs!$E$54="Finance Time",Inputs!$C$54*'Allocation Drivers'!D5/'Allocation Drivers'!$D$23/'Activity levels'!$J5,IF(Inputs!$E$54="Meals Provided",Inputs!$C$54*'Allocation Drivers'!E5/'Allocation Drivers'!$E$23/'Activity levels'!$J5,IF(Inputs!$E$54="Clinical Time",Inputs!$C$54*'Allocation Drivers'!F5/'Allocation Drivers'!$F$23/'Activity levels'!$J5,0))))),0))</f>
        <v>0</v>
      </c>
      <c r="D35" s="7">
        <f>IF(Inputs!$B$54="Direct",IF(Inputs!$D$54="Specialist Care at Home (Hospice at Home / Rapid Response etc) (Adult)",Inputs!$C$54/'Activity levels'!$J6,0),IF(Inputs!$B$54="Indirect",IF(Inputs!$E$54="Headcount",Inputs!$C$54*'Allocation Drivers'!B6/'Allocation Drivers'!$B$23/'Activity levels'!$J6,IF(Inputs!$E$54="Floor Space",Inputs!$C$54*'Allocation Drivers'!C6/'Allocation Drivers'!$C$23/'Activity levels'!$J6,IF(Inputs!$E$54="Finance Time",Inputs!$C$54*'Allocation Drivers'!D6/'Allocation Drivers'!$D$23/'Activity levels'!$J6,IF(Inputs!$E$54="Meals Provided",Inputs!$C$54*'Allocation Drivers'!E6/'Allocation Drivers'!$E$23/'Activity levels'!$J6,IF(Inputs!$E$54="Clinical Time",Inputs!$C$54*'Allocation Drivers'!F6/'Allocation Drivers'!$F$23/'Activity levels'!$J6,0))))),0))</f>
        <v>0</v>
      </c>
      <c r="E35" s="7">
        <f>IF(Inputs!$B$54="Direct",IF(Inputs!$D$54="Generalist / Non-specialist Community Visits (Adult)",Inputs!$C$54/'Activity levels'!$J7,0),IF(Inputs!$B$54="Indirect",IF(Inputs!$E$54="Headcount",Inputs!$C$54*'Allocation Drivers'!B7/'Allocation Drivers'!$B$23/'Activity levels'!$J7,IF(Inputs!$E$54="Floor Space",Inputs!$C$54*'Allocation Drivers'!C7/'Allocation Drivers'!$C$23/'Activity levels'!$J7,IF(Inputs!$E$54="Finance Time",Inputs!$C$54*'Allocation Drivers'!D7/'Allocation Drivers'!$D$23/'Activity levels'!$J7,IF(Inputs!$E$54="Meals Provided",Inputs!$C$54*'Allocation Drivers'!E7/'Allocation Drivers'!$E$23/'Activity levels'!$J7,IF(Inputs!$E$54="Clinical Time",Inputs!$C$54*'Allocation Drivers'!F7/'Allocation Drivers'!$F$23/'Activity levels'!$J7,0))))),0))</f>
        <v>0</v>
      </c>
      <c r="F35" s="7">
        <f>IF(Inputs!$B$54="Direct",IF(Inputs!$D$54="Domicilliary Care",Inputs!$C$54/'Activity levels'!$J16,0),IF(Inputs!$B$54="Indirect",IF(Inputs!$E$54="Headcount",Inputs!$C$54*'Allocation Drivers'!B15/'Allocation Drivers'!$B$23/'Activity levels'!$J16,IF(Inputs!$E$54="Floor Space",Inputs!$C$54*'Allocation Drivers'!C15/'Allocation Drivers'!$C$23/'Activity levels'!$J16,IF(Inputs!$E$54="Finance Time",Inputs!$C$54*'Allocation Drivers'!D15/'Allocation Drivers'!$D$23/'Activity levels'!$J16,IF(Inputs!$E$54="Meals Provided",Inputs!$C$54*'Allocation Drivers'!E15/'Allocation Drivers'!$E$23/'Activity levels'!$J16,IF(Inputs!$E$54="Clinical Time",Inputs!$C$54*'Allocation Drivers'!F15/'Allocation Drivers'!$F$23/'Activity levels'!$J16,0))))),0))</f>
        <v>0</v>
      </c>
      <c r="G35" s="7">
        <f>IF(Inputs!$B$54="Direct",IF(Inputs!$D$54="Lymphoedema",Inputs!$C$54/'Activity levels'!$J8,0),IF(Inputs!$B$54="Indirect",IF(Inputs!$E$54="Headcount",Inputs!$C$54*'Allocation Drivers'!B8/'Allocation Drivers'!$B$23/'Activity levels'!$J8,IF(Inputs!$E$54="Floor Space",Inputs!$C$54*'Allocation Drivers'!C8/'Allocation Drivers'!$C$23/'Activity levels'!$J8,IF(Inputs!$E$54="Finance Time",Inputs!$C$54*'Allocation Drivers'!D8/'Allocation Drivers'!$D$23/'Activity levels'!$J8,IF(Inputs!$E$54="Meals Provided",Inputs!$C$54*'Allocation Drivers'!E8/'Allocation Drivers'!$E$23/'Activity levels'!$J8,IF(Inputs!$E$54="Clinical Time",Inputs!$C$54*'Allocation Drivers'!F8/'Allocation Drivers'!$F$23/'Activity levels'!$J8,0))))),0))</f>
        <v>0</v>
      </c>
      <c r="H35" s="7">
        <f>IF(Inputs!$B$54="Direct",IF(Inputs!$D$54="Education",Inputs!$C$54/'Activity levels'!$J9,0),IF(Inputs!$B$54="Indirect",IF(Inputs!$E$54="Headcount",Inputs!$C$54*'Allocation Drivers'!B9/'Allocation Drivers'!$B$23/'Activity levels'!$J9,IF(Inputs!$E$54="Floor Space",Inputs!$C$54*'Allocation Drivers'!C9/'Allocation Drivers'!$C$23/'Activity levels'!$J9,IF(Inputs!$E$54="Finance Time",Inputs!$C$54*'Allocation Drivers'!D9/'Allocation Drivers'!$D$23/'Activity levels'!$J9,IF(Inputs!$E$54="Meals Provided",Inputs!$C$54*'Allocation Drivers'!E9/'Allocation Drivers'!$E$23/'Activity levels'!$J9,IF(Inputs!$E$54="Clinical Time",Inputs!$C$54*'Allocation Drivers'!F9/'Allocation Drivers'!$F$23/'Activity levels'!$J9,0))))),0))</f>
        <v>0</v>
      </c>
      <c r="I35" s="7">
        <f>IF(Inputs!$B$54="Direct",IF(Inputs!$D$54="Research",Inputs!$C$54/'Activity levels'!$J10,0),IF(Inputs!$B$54="Indirect",IF(Inputs!$E$54="Headcount",Inputs!$C$54*'Allocation Drivers'!B10/'Allocation Drivers'!$B$23/'Activity levels'!$J10,IF(Inputs!$E$54="Floor Space",Inputs!$C$54*'Allocation Drivers'!C10/'Allocation Drivers'!$C$23/'Activity levels'!$J10,IF(Inputs!$E$54="Finance Time",Inputs!$C$54*'Allocation Drivers'!D10/'Allocation Drivers'!$D$23/'Activity levels'!$J10,IF(Inputs!$E$54="Meals Provided",Inputs!$C$54*'Allocation Drivers'!E10/'Allocation Drivers'!$E$23/'Activity levels'!$J10,IF(Inputs!$E$54="Clinical Time",Inputs!$C$54*'Allocation Drivers'!F10/'Allocation Drivers'!$F$23/'Activity levels'!$J10,0))))),0))</f>
        <v>0</v>
      </c>
      <c r="J35" s="7">
        <f>IF(Inputs!$B$54="Direct",IF(Inputs!$D$54="Bereavement / Family Support / Living Well (Adult)",Inputs!$C$54/'Activity levels'!$J11,0),IF(Inputs!$B$54="Indirect",IF(Inputs!$E$54="Headcount",Inputs!$C$54*'Allocation Drivers'!B11/'Allocation Drivers'!$B$23/'Activity levels'!$J11,IF(Inputs!$E$54="Floor Space",Inputs!$C$54*'Allocation Drivers'!C11/'Allocation Drivers'!$C$23/'Activity levels'!$J11,IF(Inputs!$E$54="Finance Time",Inputs!$C$54*'Allocation Drivers'!D11/'Allocation Drivers'!$D$23/'Activity levels'!$J11,IF(Inputs!$E$54="Meals Provided",Inputs!$C$54*'Allocation Drivers'!E11/'Allocation Drivers'!$E$23/'Activity levels'!$J11,IF(Inputs!$E$54="Clinical Time",Inputs!$C$54*'Allocation Drivers'!F11/'Allocation Drivers'!$F$23/'Activity levels'!$J11,0))))),0))</f>
        <v>0</v>
      </c>
      <c r="K35" s="7">
        <f>IF(Inputs!$B$54="Direct",IF(Inputs!$D$54="Inpatient (Children)",Inputs!$C$54/'Activity levels'!$J12,0),IF(Inputs!$B$54="Indirect",IF(Inputs!$E$54="Headcount",Inputs!$C$54*'Allocation Drivers'!B12/'Allocation Drivers'!$B$23/'Activity levels'!$J12,IF(Inputs!$E$54="Floor Space",Inputs!$C$54*'Allocation Drivers'!C12/'Allocation Drivers'!$C$23/'Activity levels'!$J12,IF(Inputs!$E$54="Finance Time",Inputs!$C$54*'Allocation Drivers'!D12/'Allocation Drivers'!$D$23/'Activity levels'!$J12,IF(Inputs!$E$54="Meals Provided",Inputs!$C$54*'Allocation Drivers'!E12/'Allocation Drivers'!$E$23/'Activity levels'!$J12,IF(Inputs!$E$54="Clinical Time",Inputs!$C$54*'Allocation Drivers'!F12/'Allocation Drivers'!$F$23/'Activity levels'!$J12,0))))),0))</f>
        <v>0</v>
      </c>
      <c r="L35" s="7">
        <f>IF(Inputs!$B$54="Direct",IF(Inputs!$D$54="Outpatient  / Hospital Inreach (Children)",Inputs!$C$54/'Activity levels'!$J13,0),IF(Inputs!$B$54="Indirect",IF(Inputs!$E$54="Headcount",Inputs!$C$54*'Allocation Drivers'!B13/'Allocation Drivers'!$B$23/'Activity levels'!$J13,IF(Inputs!$E$54="Floor Space",Inputs!$C$54*'Allocation Drivers'!C13/'Allocation Drivers'!$C$23/'Activity levels'!$J13,IF(Inputs!$E$54="Finance Time",Inputs!$C$54*'Allocation Drivers'!D13/'Allocation Drivers'!$D$23/'Activity levels'!$J13,IF(Inputs!$E$54="Meals Provided",Inputs!$C$54*'Allocation Drivers'!E13/'Allocation Drivers'!$E$23/'Activity levels'!$J13,IF(Inputs!$E$54="Clinical Time",Inputs!$C$54*'Allocation Drivers'!F13/'Allocation Drivers'!$F$23/'Activity levels'!$J13,0))))),0))</f>
        <v>0</v>
      </c>
      <c r="M35" s="7">
        <f>IF(Inputs!$B$54="Direct",IF(Inputs!$D$54="Specialist Care at Home (Hospice at Home / Rapid Response etc) (Children)",Inputs!$C$54/'Activity levels'!$J14,0),IF(Inputs!$B$54="Indirect",IF(Inputs!$E$54="Headcount",Inputs!$C$54*'Allocation Drivers'!B14/'Allocation Drivers'!$B$23/'Activity levels'!$J14,IF(Inputs!$E$54="Floor Space",Inputs!$C$54*'Allocation Drivers'!C14/'Allocation Drivers'!$C$23/'Activity levels'!$J14,IF(Inputs!$E$54="Finance Time",Inputs!$C$54*'Allocation Drivers'!D14/'Allocation Drivers'!$D$23/'Activity levels'!$J14,IF(Inputs!$E$54="Meals Provided",Inputs!$C$54*'Allocation Drivers'!E14/'Allocation Drivers'!$E$23/'Activity levels'!$J14,IF(Inputs!$E$54="Clinical Time",Inputs!$C$54*'Allocation Drivers'!F14/'Allocation Drivers'!$F$23/'Activity levels'!$J14,0))))),0))</f>
        <v>0</v>
      </c>
      <c r="N35" s="7">
        <f>IF(Inputs!$B$54="Direct",IF(Inputs!$D$54="Generalist / Non-specialist Community Visits (Children)",Inputs!$C$54/'Activity levels'!$J15,0),IF(Inputs!$B$54="Indirect",IF(Inputs!$E$54="Headcount",Inputs!$C$54*'Allocation Drivers'!B15/'Allocation Drivers'!$B$23/'Activity levels'!$J15,IF(Inputs!$E$54="Floor Space",Inputs!$C$54*'Allocation Drivers'!C15/'Allocation Drivers'!$C$23/'Activity levels'!$J15,IF(Inputs!$E$54="Finance Time",Inputs!$C$54*'Allocation Drivers'!D15/'Allocation Drivers'!$D$23/'Activity levels'!$J15,IF(Inputs!$E$54="Meals Provided",Inputs!$C$54*'Allocation Drivers'!E15/'Allocation Drivers'!$E$23/'Activity levels'!$J15,IF(Inputs!$E$54="Clinical Time",Inputs!$C$54*'Allocation Drivers'!F15/'Allocation Drivers'!$F$23/'Activity levels'!$J15,0))))),0))</f>
        <v>0</v>
      </c>
      <c r="O35" s="7">
        <f>IF(Inputs!$B$54="Direct",IF(Inputs!$D$54="Do not use",Inputs!$C$54/'Activity levels'!$J17,0),IF(Inputs!$B$54="Indirect",IF(Inputs!$E$54="Headcount",Inputs!$C$54*'Allocation Drivers'!B16/'Allocation Drivers'!$B$23/'Activity levels'!$J17,IF(Inputs!$E$54="Floor Space",Inputs!$C$54*'Allocation Drivers'!C16/'Allocation Drivers'!$C$23/'Activity levels'!$J17,IF(Inputs!$E$54="Finance Time",Inputs!$C$54*'Allocation Drivers'!D16/'Allocation Drivers'!$D$23/'Activity levels'!$J17,IF(Inputs!$E$54="Meals Provided",Inputs!$C$54*'Allocation Drivers'!E16/'Allocation Drivers'!$E$23/'Activity levels'!$J17,IF(Inputs!$E$54="Clinical Time",Inputs!$C$54*'Allocation Drivers'!F16/'Allocation Drivers'!$F$23/'Activity levels'!$J17,0))))),0))</f>
        <v>0</v>
      </c>
      <c r="P35" s="7">
        <f>IF(Inputs!$B$54="Direct",IF(Inputs!$D$54="Do not use",Inputs!$C$54/'Activity levels'!$J18,0),IF(Inputs!$B$54="Indirect",IF(Inputs!$E$54="Headcount",Inputs!$C$54*'Allocation Drivers'!B17/'Allocation Drivers'!$B$23/'Activity levels'!$J18,IF(Inputs!$E$54="Floor Space",Inputs!$C$54*'Allocation Drivers'!C17/'Allocation Drivers'!$C$23/'Activity levels'!$J18,IF(Inputs!$E$54="Finance Time",Inputs!$C$54*'Allocation Drivers'!D17/'Allocation Drivers'!$D$23/'Activity levels'!$J18,IF(Inputs!$E$54="Meals Provided",Inputs!$C$54*'Allocation Drivers'!E17/'Allocation Drivers'!$E$23/'Activity levels'!$J18,IF(Inputs!$E$54="Clinical Time",Inputs!$C$54*'Allocation Drivers'!F17/'Allocation Drivers'!$F$23/'Activity levels'!$J18,0))))),0))</f>
        <v>0</v>
      </c>
      <c r="Q35" s="7">
        <f>IF(Inputs!$B$54="Direct",IF(Inputs!$D$54="Bereavement / Family support / Living well (Children)",Inputs!$C$54/'Activity levels'!$J19,0),IF(Inputs!$B$54="Indirect",IF(Inputs!$E$54="Headcount",Inputs!$C$54*'Allocation Drivers'!B18/'Allocation Drivers'!$B$23/'Activity levels'!$J19,IF(Inputs!$E$54="Floor Space",Inputs!$C$54*'Allocation Drivers'!C18/'Allocation Drivers'!$C$23/'Activity levels'!$J19,IF(Inputs!$E$54="Finance Time",Inputs!$C$54*'Allocation Drivers'!D18/'Allocation Drivers'!$D$23/'Activity levels'!$J19,IF(Inputs!$E$54="Meals Provided",Inputs!$C$54*'Allocation Drivers'!E18/'Allocation Drivers'!$E$23/'Activity levels'!$J19,IF(Inputs!$E$54="Clinical Time",Inputs!$C$54*'Allocation Drivers'!F18/'Allocation Drivers'!$F$23/'Activity levels'!$J19,0))))),0))</f>
        <v>0</v>
      </c>
    </row>
    <row r="36" spans="1:17" x14ac:dyDescent="0.2">
      <c r="A36" t="s">
        <v>83</v>
      </c>
      <c r="B36" s="7">
        <f>IF(Inputs!$B$55="Direct",IF(Inputs!$D$55="Inpatient (Adult)",Inputs!$C$55/'Activity levels'!$J4,0),IF(Inputs!$B$55="Indirect",IF(Inputs!$E$55="Headcount",Inputs!$C$55*'Allocation Drivers'!B4/'Allocation Drivers'!$B$23/'Activity levels'!$J4,IF(Inputs!$E$55="Floor Space",Inputs!$C$55*'Allocation Drivers'!C4/'Allocation Drivers'!$C$23/'Activity levels'!$J4,IF(Inputs!$E$55="Finance Time",Inputs!$C$55*'Allocation Drivers'!D4/'Allocation Drivers'!$D$23/'Activity levels'!$J4,IF(Inputs!$E$55="Meals Provided",Inputs!$C$55*'Allocation Drivers'!E4/'Allocation Drivers'!$E$23/'Activity levels'!$J4,IF(Inputs!$E$55="Clinical Time",Inputs!$C$55*'Allocation Drivers'!F4/'Allocation Drivers'!$F$23/'Activity levels'!$J4,0))))),0))</f>
        <v>0</v>
      </c>
      <c r="C36" s="7">
        <f>IF(Inputs!$B$55="Direct",IF(Inputs!$D$55="Outpatient / Hospital Inreach (Adult)",Inputs!$C$55/'Activity levels'!$J5,0),IF(Inputs!$B$55="Indirect",IF(Inputs!$E$55="Headcount",Inputs!$C$55*'Allocation Drivers'!B5/'Allocation Drivers'!$B$23/'Activity levels'!$J5,IF(Inputs!$E$55="Floor Space",Inputs!$C$55*'Allocation Drivers'!C5/'Allocation Drivers'!$C$23/'Activity levels'!$J5,IF(Inputs!$E$55="Finance Time",Inputs!$C$55*'Allocation Drivers'!D5/'Allocation Drivers'!$D$23/'Activity levels'!$J5,IF(Inputs!$E$55="Meals Provided",Inputs!$C$55*'Allocation Drivers'!E5/'Allocation Drivers'!$E$23/'Activity levels'!$J5,IF(Inputs!$E$55="Clinical Time",Inputs!$C$55*'Allocation Drivers'!F5/'Allocation Drivers'!$F$23/'Activity levels'!$J5,0))))),0))</f>
        <v>0</v>
      </c>
      <c r="D36" s="7">
        <f>IF(Inputs!$B$55="Direct",IF(Inputs!$D$55="Specialist Care at Home (Hospice at Home / Rapid Response etc) (Adult)",Inputs!$C$55/'Activity levels'!$J6,0),IF(Inputs!$B$55="Indirect",IF(Inputs!$E$55="Headcount",Inputs!$C$55*'Allocation Drivers'!B6/'Allocation Drivers'!$B$23/'Activity levels'!$J6,IF(Inputs!$E$55="Floor Space",Inputs!$C$55*'Allocation Drivers'!C6/'Allocation Drivers'!$C$23/'Activity levels'!$J6,IF(Inputs!$E$55="Finance Time",Inputs!$C$55*'Allocation Drivers'!D6/'Allocation Drivers'!$D$23/'Activity levels'!$J6,IF(Inputs!$E$55="Meals Provided",Inputs!$C$55*'Allocation Drivers'!E6/'Allocation Drivers'!$E$23/'Activity levels'!$J6,IF(Inputs!$E$55="Clinical Time",Inputs!$C$55*'Allocation Drivers'!F6/'Allocation Drivers'!$F$23/'Activity levels'!$J6,0))))),0))</f>
        <v>0</v>
      </c>
      <c r="E36" s="7">
        <f>IF(Inputs!$B$55="Direct",IF(Inputs!$D$55="Generalist / Non-specialist Community Visits (Adult)",Inputs!$C$55/'Activity levels'!$J7,0),IF(Inputs!$B$55="Indirect",IF(Inputs!$E$55="Headcount",Inputs!$C$55*'Allocation Drivers'!B7/'Allocation Drivers'!$B$23/'Activity levels'!$J7,IF(Inputs!$E$55="Floor Space",Inputs!$C$55*'Allocation Drivers'!C7/'Allocation Drivers'!$C$23/'Activity levels'!$J7,IF(Inputs!$E$55="Finance Time",Inputs!$C$55*'Allocation Drivers'!D7/'Allocation Drivers'!$D$23/'Activity levels'!$J7,IF(Inputs!$E$55="Meals Provided",Inputs!$C$55*'Allocation Drivers'!E7/'Allocation Drivers'!$E$23/'Activity levels'!$J7,IF(Inputs!$E$55="Clinical Time",Inputs!$C$55*'Allocation Drivers'!F7/'Allocation Drivers'!$F$23/'Activity levels'!$J7,0))))),0))</f>
        <v>0</v>
      </c>
      <c r="F36" s="7">
        <f>IF(Inputs!$B$55="Direct",IF(Inputs!$D$55="Domicilliary Care",Inputs!$C$55/'Activity levels'!$J16,0),IF(Inputs!$B$55="Indirect",IF(Inputs!$E$55="Headcount",Inputs!$C$55*'Allocation Drivers'!B15/'Allocation Drivers'!$B$23/'Activity levels'!$J16,IF(Inputs!$E$55="Floor Space",Inputs!$C$55*'Allocation Drivers'!C15/'Allocation Drivers'!$C$23/'Activity levels'!$J16,IF(Inputs!$E$55="Finance Time",Inputs!$C$55*'Allocation Drivers'!D15/'Allocation Drivers'!$D$23/'Activity levels'!$J16,IF(Inputs!$E$55="Meals Provided",Inputs!$C$55*'Allocation Drivers'!E15/'Allocation Drivers'!$E$23/'Activity levels'!$J16,IF(Inputs!$E$55="Clinical Time",Inputs!$C$55*'Allocation Drivers'!F15/'Allocation Drivers'!$F$23/'Activity levels'!$J16,0))))),0))</f>
        <v>0</v>
      </c>
      <c r="G36" s="7">
        <f>IF(Inputs!$B$55="Direct",IF(Inputs!$D$55="Lymphoedema",Inputs!$C$55/'Activity levels'!$J8,0),IF(Inputs!$B$55="Indirect",IF(Inputs!$E$55="Headcount",Inputs!$C$55*'Allocation Drivers'!B8/'Allocation Drivers'!$B$23/'Activity levels'!$J8,IF(Inputs!$E$55="Floor Space",Inputs!$C$55*'Allocation Drivers'!C8/'Allocation Drivers'!$C$23/'Activity levels'!$J8,IF(Inputs!$E$55="Finance Time",Inputs!$C$55*'Allocation Drivers'!D8/'Allocation Drivers'!$D$23/'Activity levels'!$J8,IF(Inputs!$E$55="Meals Provided",Inputs!$C$55*'Allocation Drivers'!E8/'Allocation Drivers'!$E$23/'Activity levels'!$J8,IF(Inputs!$E$55="Clinical Time",Inputs!$C$55*'Allocation Drivers'!F8/'Allocation Drivers'!$F$23/'Activity levels'!$J8,0))))),0))</f>
        <v>0</v>
      </c>
      <c r="H36" s="7">
        <f>IF(Inputs!$B$55="Direct",IF(Inputs!$D$55="Education",Inputs!$C$55/'Activity levels'!$J9,0),IF(Inputs!$B$55="Indirect",IF(Inputs!$E$55="Headcount",Inputs!$C$55*'Allocation Drivers'!B9/'Allocation Drivers'!$B$23/'Activity levels'!$J9,IF(Inputs!$E$55="Floor Space",Inputs!$C$55*'Allocation Drivers'!C9/'Allocation Drivers'!$C$23/'Activity levels'!$J9,IF(Inputs!$E$55="Finance Time",Inputs!$C$55*'Allocation Drivers'!D9/'Allocation Drivers'!$D$23/'Activity levels'!$J9,IF(Inputs!$E$55="Meals Provided",Inputs!$C$55*'Allocation Drivers'!E9/'Allocation Drivers'!$E$23/'Activity levels'!$J9,IF(Inputs!$E$55="Clinical Time",Inputs!$C$55*'Allocation Drivers'!F9/'Allocation Drivers'!$F$23/'Activity levels'!$J9,0))))),0))</f>
        <v>0</v>
      </c>
      <c r="I36" s="7">
        <f>IF(Inputs!$B$55="Direct",IF(Inputs!$D$55="Research",Inputs!$C$55/'Activity levels'!$J10,0),IF(Inputs!$B$55="Indirect",IF(Inputs!$E$55="Headcount",Inputs!$C$55*'Allocation Drivers'!B10/'Allocation Drivers'!$B$23/'Activity levels'!$J10,IF(Inputs!$E$55="Floor Space",Inputs!$C$55*'Allocation Drivers'!C10/'Allocation Drivers'!$C$23/'Activity levels'!$J10,IF(Inputs!$E$55="Finance Time",Inputs!$C$55*'Allocation Drivers'!D10/'Allocation Drivers'!$D$23/'Activity levels'!$J10,IF(Inputs!$E$55="Meals Provided",Inputs!$C$55*'Allocation Drivers'!E10/'Allocation Drivers'!$E$23/'Activity levels'!$J10,IF(Inputs!$E$55="Clinical Time",Inputs!$C$55*'Allocation Drivers'!F10/'Allocation Drivers'!$F$23/'Activity levels'!$J10,0))))),0))</f>
        <v>0</v>
      </c>
      <c r="J36" s="7">
        <f>IF(Inputs!$B$55="Direct",IF(Inputs!$D$55="Bereavement / Family Support / Living Well (Adult)",Inputs!$C$55/'Activity levels'!$J11,0),IF(Inputs!$B$55="Indirect",IF(Inputs!$E$55="Headcount",Inputs!$C$55*'Allocation Drivers'!B11/'Allocation Drivers'!$B$23/'Activity levels'!$J11,IF(Inputs!$E$55="Floor Space",Inputs!$C$55*'Allocation Drivers'!C11/'Allocation Drivers'!$C$23/'Activity levels'!$J11,IF(Inputs!$E$55="Finance Time",Inputs!$C$55*'Allocation Drivers'!D11/'Allocation Drivers'!$D$23/'Activity levels'!$J11,IF(Inputs!$E$55="Meals Provided",Inputs!$C$55*'Allocation Drivers'!E11/'Allocation Drivers'!$E$23/'Activity levels'!$J11,IF(Inputs!$E$55="Clinical Time",Inputs!$C$55*'Allocation Drivers'!F11/'Allocation Drivers'!$F$23/'Activity levels'!$J11,0))))),0))</f>
        <v>0</v>
      </c>
      <c r="K36" s="7">
        <f>IF(Inputs!$B$55="Direct",IF(Inputs!$D$55="Inpatient (Children)",Inputs!$C$55/'Activity levels'!$J12,0),IF(Inputs!$B$55="Indirect",IF(Inputs!$E$55="Headcount",Inputs!$C$55*'Allocation Drivers'!B12/'Allocation Drivers'!$B$23/'Activity levels'!$J12,IF(Inputs!$E$55="Floor Space",Inputs!$C$55*'Allocation Drivers'!C12/'Allocation Drivers'!$C$23/'Activity levels'!$J12,IF(Inputs!$E$55="Finance Time",Inputs!$C$55*'Allocation Drivers'!D12/'Allocation Drivers'!$D$23/'Activity levels'!$J12,IF(Inputs!$E$55="Meals Provided",Inputs!$C$55*'Allocation Drivers'!E12/'Allocation Drivers'!$E$23/'Activity levels'!$J12,IF(Inputs!$E$55="Clinical Time",Inputs!$C$55*'Allocation Drivers'!F12/'Allocation Drivers'!$F$23/'Activity levels'!$J12,0))))),0))</f>
        <v>0</v>
      </c>
      <c r="L36" s="7">
        <f>IF(Inputs!$B$55="Direct",IF(Inputs!$D$55="Outpatient  / Hospital Inreach (Children)",Inputs!$C$55/'Activity levels'!$J13,0),IF(Inputs!$B$55="Indirect",IF(Inputs!$E$55="Headcount",Inputs!$C$55*'Allocation Drivers'!B13/'Allocation Drivers'!$B$23/'Activity levels'!$J13,IF(Inputs!$E$55="Floor Space",Inputs!$C$55*'Allocation Drivers'!C13/'Allocation Drivers'!$C$23/'Activity levels'!$J13,IF(Inputs!$E$55="Finance Time",Inputs!$C$55*'Allocation Drivers'!D13/'Allocation Drivers'!$D$23/'Activity levels'!$J13,IF(Inputs!$E$55="Meals Provided",Inputs!$C$55*'Allocation Drivers'!E13/'Allocation Drivers'!$E$23/'Activity levels'!$J13,IF(Inputs!$E$55="Clinical Time",Inputs!$C$55*'Allocation Drivers'!F13/'Allocation Drivers'!$F$23/'Activity levels'!$J13,0))))),0))</f>
        <v>0</v>
      </c>
      <c r="M36" s="7">
        <f>IF(Inputs!$B$55="Direct",IF(Inputs!$D$55="Specialist Care at Home (Hospice at Home / Rapid Response etc) (Children)",Inputs!$C$55/'Activity levels'!$J14,0),IF(Inputs!$B$55="Indirect",IF(Inputs!$E$55="Headcount",Inputs!$C$55*'Allocation Drivers'!B14/'Allocation Drivers'!$B$23/'Activity levels'!$J14,IF(Inputs!$E$55="Floor Space",Inputs!$C$55*'Allocation Drivers'!C14/'Allocation Drivers'!$C$23/'Activity levels'!$J14,IF(Inputs!$E$55="Finance Time",Inputs!$C$55*'Allocation Drivers'!D14/'Allocation Drivers'!$D$23/'Activity levels'!$J14,IF(Inputs!$E$55="Meals Provided",Inputs!$C$55*'Allocation Drivers'!E14/'Allocation Drivers'!$E$23/'Activity levels'!$J14,IF(Inputs!$E$55="Clinical Time",Inputs!$C$55*'Allocation Drivers'!F14/'Allocation Drivers'!$F$23/'Activity levels'!$J14,0))))),0))</f>
        <v>0</v>
      </c>
      <c r="N36" s="7">
        <f>IF(Inputs!$B$55="Direct",IF(Inputs!$D$55="Generalist / Non-specialist Community Visits (Children)",Inputs!$C$55/'Activity levels'!$J15,0),IF(Inputs!$B$55="Indirect",IF(Inputs!$E$55="Headcount",Inputs!$C$55*'Allocation Drivers'!B15/'Allocation Drivers'!$B$23/'Activity levels'!$J15,IF(Inputs!$E$55="Floor Space",Inputs!$C$55*'Allocation Drivers'!C15/'Allocation Drivers'!$C$23/'Activity levels'!$J15,IF(Inputs!$E$55="Finance Time",Inputs!$C$55*'Allocation Drivers'!D15/'Allocation Drivers'!$D$23/'Activity levels'!$J15,IF(Inputs!$E$55="Meals Provided",Inputs!$C$55*'Allocation Drivers'!E15/'Allocation Drivers'!$E$23/'Activity levels'!$J15,IF(Inputs!$E$55="Clinical Time",Inputs!$C$55*'Allocation Drivers'!F15/'Allocation Drivers'!$F$23/'Activity levels'!$J15,0))))),0))</f>
        <v>0</v>
      </c>
      <c r="O36" s="7">
        <f>IF(Inputs!$B$55="Direct",IF(Inputs!$D$55="Do not use",Inputs!$C$55/'Activity levels'!$J17,0),IF(Inputs!$B$55="Indirect",IF(Inputs!$E$55="Headcount",Inputs!$C$55*'Allocation Drivers'!B16/'Allocation Drivers'!$B$23/'Activity levels'!$J17,IF(Inputs!$E$55="Floor Space",Inputs!$C$55*'Allocation Drivers'!C16/'Allocation Drivers'!$C$23/'Activity levels'!$J17,IF(Inputs!$E$55="Finance Time",Inputs!$C$55*'Allocation Drivers'!D16/'Allocation Drivers'!$D$23/'Activity levels'!$J17,IF(Inputs!$E$55="Meals Provided",Inputs!$C$55*'Allocation Drivers'!E16/'Allocation Drivers'!$E$23/'Activity levels'!$J17,IF(Inputs!$E$55="Clinical Time",Inputs!$C$55*'Allocation Drivers'!F16/'Allocation Drivers'!$F$23/'Activity levels'!$J17,0))))),0))</f>
        <v>0</v>
      </c>
      <c r="P36" s="7">
        <f>IF(Inputs!$B$55="Direct",IF(Inputs!$D$55="Do not use",Inputs!$C$55/'Activity levels'!$J18,0),IF(Inputs!$B$55="Indirect",IF(Inputs!$E$55="Headcount",Inputs!$C$55*'Allocation Drivers'!B17/'Allocation Drivers'!$B$23/'Activity levels'!$J18,IF(Inputs!$E$55="Floor Space",Inputs!$C$55*'Allocation Drivers'!C17/'Allocation Drivers'!$C$23/'Activity levels'!$J18,IF(Inputs!$E$55="Finance Time",Inputs!$C$55*'Allocation Drivers'!D17/'Allocation Drivers'!$D$23/'Activity levels'!$J18,IF(Inputs!$E$55="Meals Provided",Inputs!$C$55*'Allocation Drivers'!E17/'Allocation Drivers'!$E$23/'Activity levels'!$J18,IF(Inputs!$E$55="Clinical Time",Inputs!$C$55*'Allocation Drivers'!F17/'Allocation Drivers'!$F$23/'Activity levels'!$J18,0))))),0))</f>
        <v>0</v>
      </c>
      <c r="Q36" s="7">
        <f>IF(Inputs!$B$55="Direct",IF(Inputs!$D$55="Bereavement / Family support / Living well (Children)",Inputs!$C$55/'Activity levels'!$J19,0),IF(Inputs!$B$55="Indirect",IF(Inputs!$E$55="Headcount",Inputs!$C$55*'Allocation Drivers'!B18/'Allocation Drivers'!$B$23/'Activity levels'!$J19,IF(Inputs!$E$55="Floor Space",Inputs!$C$55*'Allocation Drivers'!C18/'Allocation Drivers'!$C$23/'Activity levels'!$J19,IF(Inputs!$E$55="Finance Time",Inputs!$C$55*'Allocation Drivers'!D18/'Allocation Drivers'!$D$23/'Activity levels'!$J19,IF(Inputs!$E$55="Meals Provided",Inputs!$C$55*'Allocation Drivers'!E18/'Allocation Drivers'!$E$23/'Activity levels'!$J19,IF(Inputs!$E$55="Clinical Time",Inputs!$C$55*'Allocation Drivers'!F18/'Allocation Drivers'!$F$23/'Activity levels'!$J19,0))))),0))</f>
        <v>0</v>
      </c>
    </row>
    <row r="37" spans="1:17" x14ac:dyDescent="0.2">
      <c r="A37" t="s">
        <v>74</v>
      </c>
      <c r="B37" s="7">
        <f>IF(Inputs!$B$57="Direct",IF(Inputs!$D$57="Inpatient (Adult)",Inputs!$C$57/'Activity levels'!$J4,0),IF(Inputs!$B$57="Indirect",IF(Inputs!$E$57="Headcount",Inputs!$C$57*'Allocation Drivers'!B4/'Allocation Drivers'!$B$23/'Activity levels'!$J4,IF(Inputs!$E$57="Floor Space",Inputs!$C$57*'Allocation Drivers'!C4/'Allocation Drivers'!$C$23/'Activity levels'!$J4,IF(Inputs!$E$57="Finance Time",Inputs!$C$57*'Allocation Drivers'!D4/'Allocation Drivers'!$D$23/'Activity levels'!$J4,IF(Inputs!$E$57="Meals Provided",Inputs!$C$57*'Allocation Drivers'!E4/'Allocation Drivers'!$E$23/'Activity levels'!$J4,IF(Inputs!$E$57="Clinical Time",Inputs!$C$57*'Allocation Drivers'!F4/'Allocation Drivers'!$F$23/'Activity levels'!$J4,0))))),0))</f>
        <v>0</v>
      </c>
      <c r="C37" s="7">
        <f>IF(Inputs!$B$57="Direct",IF(Inputs!$D$57="Outpatient / Hospital Inreach (Adult)",Inputs!$C$57/'Activity levels'!$J5,0),IF(Inputs!$B$57="Indirect",IF(Inputs!$E$57="Headcount",Inputs!$C$57*'Allocation Drivers'!B5/'Allocation Drivers'!$B$23/'Activity levels'!$J5,IF(Inputs!$E$57="Floor Space",Inputs!$C$57*'Allocation Drivers'!C5/'Allocation Drivers'!$C$23/'Activity levels'!$J5,IF(Inputs!$E$57="Finance Time",Inputs!$C$57*'Allocation Drivers'!D5/'Allocation Drivers'!$D$23/'Activity levels'!$J5,IF(Inputs!$E$57="Meals Provided",Inputs!$C$57*'Allocation Drivers'!E5/'Allocation Drivers'!$E$23/'Activity levels'!$J5,IF(Inputs!$E$57="Clinical Time",Inputs!$C$57*'Allocation Drivers'!F5/'Allocation Drivers'!$F$23/'Activity levels'!$J5,0))))),0))</f>
        <v>0</v>
      </c>
      <c r="D37" s="7">
        <f>IF(Inputs!$B$57="Direct",IF(Inputs!$D$57="Specialist Care at Home (Hospice at Home / Rapid Response etc) (Adult)",Inputs!$C$57/'Activity levels'!$J6,0),IF(Inputs!$B$57="Indirect",IF(Inputs!$E$57="Headcount",Inputs!$C$57*'Allocation Drivers'!B6/'Allocation Drivers'!$B$23/'Activity levels'!$J6,IF(Inputs!$E$57="Floor Space",Inputs!$C$57*'Allocation Drivers'!C6/'Allocation Drivers'!$C$23/'Activity levels'!$J6,IF(Inputs!$E$57="Finance Time",Inputs!$C$57*'Allocation Drivers'!D6/'Allocation Drivers'!$D$23/'Activity levels'!$J6,IF(Inputs!$E$57="Meals Provided",Inputs!$C$57*'Allocation Drivers'!E6/'Allocation Drivers'!$E$23/'Activity levels'!$J6,IF(Inputs!$E$57="Clinical Time",Inputs!$C$57*'Allocation Drivers'!F6/'Allocation Drivers'!$F$23/'Activity levels'!$J6,0))))),0))</f>
        <v>0</v>
      </c>
      <c r="E37" s="7">
        <f>IF(Inputs!$B$57="Direct",IF(Inputs!$D$57="Generalist / Non-specialist Community Visits (Adult)",Inputs!$C$57/'Activity levels'!$J7,0),IF(Inputs!$B$57="Indirect",IF(Inputs!$E$57="Headcount",Inputs!$C$57*'Allocation Drivers'!B7/'Allocation Drivers'!$B$23/'Activity levels'!$J7,IF(Inputs!$E$57="Floor Space",Inputs!$C$57*'Allocation Drivers'!C7/'Allocation Drivers'!$C$23/'Activity levels'!$J7,IF(Inputs!$E$57="Finance Time",Inputs!$C$57*'Allocation Drivers'!D7/'Allocation Drivers'!$D$23/'Activity levels'!$J7,IF(Inputs!$E$57="Meals Provided",Inputs!$C$57*'Allocation Drivers'!E7/'Allocation Drivers'!$E$23/'Activity levels'!$J7,IF(Inputs!$E$57="Clinical Time",Inputs!$C$57*'Allocation Drivers'!F7/'Allocation Drivers'!$F$23/'Activity levels'!$J7,0))))),0))</f>
        <v>0</v>
      </c>
      <c r="F37" s="7">
        <f>IF(Inputs!$B$57="Direct",IF(Inputs!$D$57="Domicilliary Care",Inputs!$C$57/'Activity levels'!$J16,0),IF(Inputs!$B$57="Indirect",IF(Inputs!$E$57="Headcount",Inputs!$C$57*'Allocation Drivers'!B15/'Allocation Drivers'!$B$23/'Activity levels'!$J16,IF(Inputs!$E$57="Floor Space",Inputs!$C$57*'Allocation Drivers'!C15/'Allocation Drivers'!$C$23/'Activity levels'!$J16,IF(Inputs!$E$57="Finance Time",Inputs!$C$57*'Allocation Drivers'!D15/'Allocation Drivers'!$D$23/'Activity levels'!$J16,IF(Inputs!$E$57="Meals Provided",Inputs!$C$57*'Allocation Drivers'!E15/'Allocation Drivers'!$E$23/'Activity levels'!$J16,IF(Inputs!$E$57="Clinical Time",Inputs!$C$57*'Allocation Drivers'!F15/'Allocation Drivers'!$F$23/'Activity levels'!$J16,0))))),0))</f>
        <v>0</v>
      </c>
      <c r="G37" s="7">
        <f>IF(Inputs!$B$57="Direct",IF(Inputs!$D$57="Lymphoedema",Inputs!$C$57/'Activity levels'!$J8,0),IF(Inputs!$B$57="Indirect",IF(Inputs!$E$57="Headcount",Inputs!$C$57*'Allocation Drivers'!B8/'Allocation Drivers'!$B$23/'Activity levels'!$J8,IF(Inputs!$E$57="Floor Space",Inputs!$C$57*'Allocation Drivers'!C8/'Allocation Drivers'!$C$23/'Activity levels'!$J8,IF(Inputs!$E$57="Finance Time",Inputs!$C$57*'Allocation Drivers'!D8/'Allocation Drivers'!$D$23/'Activity levels'!$J8,IF(Inputs!$E$57="Meals Provided",Inputs!$C$57*'Allocation Drivers'!E8/'Allocation Drivers'!$E$23/'Activity levels'!$J8,IF(Inputs!$E$57="Clinical Time",Inputs!$C$57*'Allocation Drivers'!F8/'Allocation Drivers'!$F$23/'Activity levels'!$J8,0))))),0))</f>
        <v>0</v>
      </c>
      <c r="H37" s="7">
        <f>IF(Inputs!$B$57="Direct",IF(Inputs!$D$57="Education",Inputs!$C$57/'Activity levels'!$J9,0),IF(Inputs!$B$57="Indirect",IF(Inputs!$E$57="Headcount",Inputs!$C$57*'Allocation Drivers'!B9/'Allocation Drivers'!$B$23/'Activity levels'!$J9,IF(Inputs!$E$57="Floor Space",Inputs!$C$57*'Allocation Drivers'!C9/'Allocation Drivers'!$C$23/'Activity levels'!$J9,IF(Inputs!$E$57="Finance Time",Inputs!$C$57*'Allocation Drivers'!D9/'Allocation Drivers'!$D$23/'Activity levels'!$J9,IF(Inputs!$E$57="Meals Provided",Inputs!$C$57*'Allocation Drivers'!E9/'Allocation Drivers'!$E$23/'Activity levels'!$J9,IF(Inputs!$E$57="Clinical Time",Inputs!$C$57*'Allocation Drivers'!F9/'Allocation Drivers'!$F$23/'Activity levels'!$J9,0))))),0))</f>
        <v>0</v>
      </c>
      <c r="I37" s="7">
        <f>IF(Inputs!$B$57="Direct",IF(Inputs!$D$57="Research",Inputs!$C$57/'Activity levels'!$J10,0),IF(Inputs!$B$57="Indirect",IF(Inputs!$E$57="Headcount",Inputs!$C$57*'Allocation Drivers'!B10/'Allocation Drivers'!$B$23/'Activity levels'!$J10,IF(Inputs!$E$57="Floor Space",Inputs!$C$57*'Allocation Drivers'!C10/'Allocation Drivers'!$C$23/'Activity levels'!$J10,IF(Inputs!$E$57="Finance Time",Inputs!$C$57*'Allocation Drivers'!D10/'Allocation Drivers'!$D$23/'Activity levels'!$J10,IF(Inputs!$E$57="Meals Provided",Inputs!$C$57*'Allocation Drivers'!E10/'Allocation Drivers'!$E$23/'Activity levels'!$J10,IF(Inputs!$E$57="Clinical Time",Inputs!$C$57*'Allocation Drivers'!F10/'Allocation Drivers'!$F$23/'Activity levels'!$J10,0))))),0))</f>
        <v>0</v>
      </c>
      <c r="J37" s="7" t="e">
        <f>IF(Inputs!$B$57="Direct",IF(Inputs!$D$57="Bereavement / Family Support / Living Well (Adult)",Inputs!$C$57/'Activity levels'!$J11,0),IF(Inputs!$B$57="Indirect",IF(Inputs!$E$57="Headcount",Inputs!$C$57*'Allocation Drivers'!B11/'Allocation Drivers'!$B$23/'Activity levels'!$J11,IF(Inputs!$E$57="Floor Space",Inputs!$C$57*'Allocation Drivers'!C11/'Allocation Drivers'!$C$23/'Activity levels'!$J11,IF(Inputs!$E$57="Finance Time",Inputs!$C$57*'Allocation Drivers'!D11/'Allocation Drivers'!$D$23/'Activity levels'!$J11,IF(Inputs!$E$57="Meals Provided",Inputs!$C$57*'Allocation Drivers'!E11/'Allocation Drivers'!$E$23/'Activity levels'!$J11,IF(Inputs!$E$57="Clinical Time",Inputs!$C$57*'Allocation Drivers'!F11/'Allocation Drivers'!$F$23/'Activity levels'!$J11,0))))),0))</f>
        <v>#DIV/0!</v>
      </c>
      <c r="K37" s="7">
        <f>IF(Inputs!$B$57="Direct",IF(Inputs!$D$57="Inpatient (Children)",Inputs!$C$57/'Activity levels'!$J12,0),IF(Inputs!$B$57="Indirect",IF(Inputs!$E$57="Headcount",Inputs!$C$57*'Allocation Drivers'!B12/'Allocation Drivers'!$B$23/'Activity levels'!$J12,IF(Inputs!$E$57="Floor Space",Inputs!$C$57*'Allocation Drivers'!C12/'Allocation Drivers'!$C$23/'Activity levels'!$J12,IF(Inputs!$E$57="Finance Time",Inputs!$C$57*'Allocation Drivers'!D12/'Allocation Drivers'!$D$23/'Activity levels'!$J12,IF(Inputs!$E$57="Meals Provided",Inputs!$C$57*'Allocation Drivers'!E12/'Allocation Drivers'!$E$23/'Activity levels'!$J12,IF(Inputs!$E$57="Clinical Time",Inputs!$C$57*'Allocation Drivers'!F12/'Allocation Drivers'!$F$23/'Activity levels'!$J12,0))))),0))</f>
        <v>0</v>
      </c>
      <c r="L37" s="7">
        <f>IF(Inputs!$B$57="Direct",IF(Inputs!$D$57="Outpatient  / Hospital Inreach (Children)",Inputs!$C$57/'Activity levels'!$J13,0),IF(Inputs!$B$57="Indirect",IF(Inputs!$E$57="Headcount",Inputs!$C$57*'Allocation Drivers'!B13/'Allocation Drivers'!$B$23/'Activity levels'!$J13,IF(Inputs!$E$57="Floor Space",Inputs!$C$57*'Allocation Drivers'!C13/'Allocation Drivers'!$C$23/'Activity levels'!$J13,IF(Inputs!$E$57="Finance Time",Inputs!$C$57*'Allocation Drivers'!D13/'Allocation Drivers'!$D$23/'Activity levels'!$J13,IF(Inputs!$E$57="Meals Provided",Inputs!$C$57*'Allocation Drivers'!E13/'Allocation Drivers'!$E$23/'Activity levels'!$J13,IF(Inputs!$E$57="Clinical Time",Inputs!$C$57*'Allocation Drivers'!F13/'Allocation Drivers'!$F$23/'Activity levels'!$J13,0))))),0))</f>
        <v>0</v>
      </c>
      <c r="M37" s="7">
        <f>IF(Inputs!$B$57="Direct",IF(Inputs!$D$57="Specialist Care at Home (Hospice at Home / Rapid Response etc) (Children)",Inputs!$C$57/'Activity levels'!$J14,0),IF(Inputs!$B$57="Indirect",IF(Inputs!$E$57="Headcount",Inputs!$C$57*'Allocation Drivers'!B14/'Allocation Drivers'!$B$23/'Activity levels'!$J14,IF(Inputs!$E$57="Floor Space",Inputs!$C$57*'Allocation Drivers'!C14/'Allocation Drivers'!$C$23/'Activity levels'!$J14,IF(Inputs!$E$57="Finance Time",Inputs!$C$57*'Allocation Drivers'!D14/'Allocation Drivers'!$D$23/'Activity levels'!$J14,IF(Inputs!$E$57="Meals Provided",Inputs!$C$57*'Allocation Drivers'!E14/'Allocation Drivers'!$E$23/'Activity levels'!$J14,IF(Inputs!$E$57="Clinical Time",Inputs!$C$57*'Allocation Drivers'!F14/'Allocation Drivers'!$F$23/'Activity levels'!$J14,0))))),0))</f>
        <v>0</v>
      </c>
      <c r="N37" s="7">
        <f>IF(Inputs!$B$57="Direct",IF(Inputs!$D$57="Generalist / Non-specialist Community Visits (Children)",Inputs!$C$57/'Activity levels'!$J15,0),IF(Inputs!$B$57="Indirect",IF(Inputs!$E$57="Headcount",Inputs!$C$57*'Allocation Drivers'!B15/'Allocation Drivers'!$B$23/'Activity levels'!$J15,IF(Inputs!$E$57="Floor Space",Inputs!$C$57*'Allocation Drivers'!C15/'Allocation Drivers'!$C$23/'Activity levels'!$J15,IF(Inputs!$E$57="Finance Time",Inputs!$C$57*'Allocation Drivers'!D15/'Allocation Drivers'!$D$23/'Activity levels'!$J15,IF(Inputs!$E$57="Meals Provided",Inputs!$C$57*'Allocation Drivers'!E15/'Allocation Drivers'!$E$23/'Activity levels'!$J15,IF(Inputs!$E$57="Clinical Time",Inputs!$C$57*'Allocation Drivers'!F15/'Allocation Drivers'!$F$23/'Activity levels'!$J15,0))))),0))</f>
        <v>0</v>
      </c>
      <c r="O37" s="7">
        <f>IF(Inputs!$B$57="Direct",IF(Inputs!$D$57="Do not use",Inputs!$C$57/'Activity levels'!$J17,0),IF(Inputs!$B$57="Indirect",IF(Inputs!$E$57="Headcount",Inputs!$C$57*'Allocation Drivers'!B16/'Allocation Drivers'!$B$23/'Activity levels'!$J17,IF(Inputs!$E$57="Floor Space",Inputs!$C$57*'Allocation Drivers'!C16/'Allocation Drivers'!$C$23/'Activity levels'!$J17,IF(Inputs!$E$57="Finance Time",Inputs!$C$57*'Allocation Drivers'!D16/'Allocation Drivers'!$D$23/'Activity levels'!$J17,IF(Inputs!$E$57="Meals Provided",Inputs!$C$57*'Allocation Drivers'!E16/'Allocation Drivers'!$E$23/'Activity levels'!$J17,IF(Inputs!$E$57="Clinical Time",Inputs!$C$57*'Allocation Drivers'!F16/'Allocation Drivers'!$F$23/'Activity levels'!$J17,0))))),0))</f>
        <v>0</v>
      </c>
      <c r="P37" s="7">
        <f>IF(Inputs!$B$57="Direct",IF(Inputs!$D$57="Do not use",Inputs!$C$57/'Activity levels'!$J18,0),IF(Inputs!$B$57="Indirect",IF(Inputs!$E$57="Headcount",Inputs!$C$57*'Allocation Drivers'!B17/'Allocation Drivers'!$B$23/'Activity levels'!$J18,IF(Inputs!$E$57="Floor Space",Inputs!$C$57*'Allocation Drivers'!C17/'Allocation Drivers'!$C$23/'Activity levels'!$J18,IF(Inputs!$E$57="Finance Time",Inputs!$C$57*'Allocation Drivers'!D17/'Allocation Drivers'!$D$23/'Activity levels'!$J18,IF(Inputs!$E$57="Meals Provided",Inputs!$C$57*'Allocation Drivers'!E17/'Allocation Drivers'!$E$23/'Activity levels'!$J18,IF(Inputs!$E$57="Clinical Time",Inputs!$C$57*'Allocation Drivers'!F17/'Allocation Drivers'!$F$23/'Activity levels'!$J18,0))))),0))</f>
        <v>0</v>
      </c>
      <c r="Q37" s="7">
        <f>IF(Inputs!$B$57="Direct",IF(Inputs!$D$57="Bereavement / Family support / Living well (Children)",Inputs!$C$57/'Activity levels'!$J19,0),IF(Inputs!$B$57="Indirect",IF(Inputs!$E$57="Headcount",Inputs!$C$57*'Allocation Drivers'!B18/'Allocation Drivers'!$B$23/'Activity levels'!$J19,IF(Inputs!$E$57="Floor Space",Inputs!$C$57*'Allocation Drivers'!C18/'Allocation Drivers'!$C$23/'Activity levels'!$J19,IF(Inputs!$E$57="Finance Time",Inputs!$C$57*'Allocation Drivers'!D18/'Allocation Drivers'!$D$23/'Activity levels'!$J19,IF(Inputs!$E$57="Meals Provided",Inputs!$C$57*'Allocation Drivers'!E18/'Allocation Drivers'!$E$23/'Activity levels'!$J19,IF(Inputs!$E$57="Clinical Time",Inputs!$C$57*'Allocation Drivers'!F18/'Allocation Drivers'!$F$23/'Activity levels'!$J19,0))))),0))</f>
        <v>0</v>
      </c>
    </row>
    <row r="38" spans="1:17" x14ac:dyDescent="0.2">
      <c r="A38" t="s">
        <v>77</v>
      </c>
      <c r="B38" s="7">
        <f>IF(Inputs!$B$58="Direct",IF(Inputs!$D$58="Inpatient (Adult)",Inputs!$C$58/'Activity levels'!$J4,0),IF(Inputs!$B$58="Indirect",IF(Inputs!$E$58="Headcount",Inputs!$C$58*'Allocation Drivers'!B4/'Allocation Drivers'!$B$23/'Activity levels'!$J4,IF(Inputs!$E$58="Floor Space",Inputs!$C$58*'Allocation Drivers'!C4/'Allocation Drivers'!$C$23/'Activity levels'!$J4,IF(Inputs!$E$58="Finance Time",Inputs!$C$58*'Allocation Drivers'!D4/'Allocation Drivers'!$D$23/'Activity levels'!$J4,IF(Inputs!$E$58="Meals Provided",Inputs!$C$58*'Allocation Drivers'!E4/'Allocation Drivers'!$E$23/'Activity levels'!$J4,IF(Inputs!$E$58="Clinical Time",Inputs!$C$58*'Allocation Drivers'!F4/'Allocation Drivers'!$F$23/'Activity levels'!$J4,0))))),0))</f>
        <v>0</v>
      </c>
      <c r="C38" s="7">
        <f>IF(Inputs!$B$58="Direct",IF(Inputs!$D$58="Outpatient / Hospital Inreach (Adult)",Inputs!$C$58/'Activity levels'!$J5,0),IF(Inputs!$B$58="Indirect",IF(Inputs!$E$58="Headcount",Inputs!$C$58*'Allocation Drivers'!B5/'Allocation Drivers'!$B$23/'Activity levels'!$J5,IF(Inputs!$E$58="Floor Space",Inputs!$C$58*'Allocation Drivers'!C5/'Allocation Drivers'!$C$23/'Activity levels'!$J5,IF(Inputs!$E$58="Finance Time",Inputs!$C$58*'Allocation Drivers'!D5/'Allocation Drivers'!$D$23/'Activity levels'!$J5,IF(Inputs!$E$58="Meals Provided",Inputs!$C$58*'Allocation Drivers'!E5/'Allocation Drivers'!$E$23/'Activity levels'!$J5,IF(Inputs!$E$58="Clinical Time",Inputs!$C$58*'Allocation Drivers'!F5/'Allocation Drivers'!$F$23/'Activity levels'!$J5,0))))),0))</f>
        <v>0</v>
      </c>
      <c r="D38" s="7">
        <f>IF(Inputs!$B$58="Direct",IF(Inputs!$D$58="Specialist Care at Home (Hospice at Home / Rapid Response etc) (Adult)",Inputs!$C$58/'Activity levels'!$J6,0),IF(Inputs!$B$58="Indirect",IF(Inputs!$E$58="Headcount",Inputs!$C$58*'Allocation Drivers'!B6/'Allocation Drivers'!$B$23/'Activity levels'!$J6,IF(Inputs!$E$58="Floor Space",Inputs!$C$58*'Allocation Drivers'!C6/'Allocation Drivers'!$C$23/'Activity levels'!$J6,IF(Inputs!$E$58="Finance Time",Inputs!$C$58*'Allocation Drivers'!D6/'Allocation Drivers'!$D$23/'Activity levels'!$J6,IF(Inputs!$E$58="Meals Provided",Inputs!$C$58*'Allocation Drivers'!E6/'Allocation Drivers'!$E$23/'Activity levels'!$J6,IF(Inputs!$E$58="Clinical Time",Inputs!$C$58*'Allocation Drivers'!F6/'Allocation Drivers'!$F$23/'Activity levels'!$J6,0))))),0))</f>
        <v>0</v>
      </c>
      <c r="E38" s="7">
        <f>IF(Inputs!$B$58="Direct",IF(Inputs!$D$58="Generalist / Non-specialist Community Visits (Adult)",Inputs!$C$58/'Activity levels'!$J7,0),IF(Inputs!$B$58="Indirect",IF(Inputs!$E$58="Headcount",Inputs!$C$58*'Allocation Drivers'!B7/'Allocation Drivers'!$B$23/'Activity levels'!$J7,IF(Inputs!$E$58="Floor Space",Inputs!$C$58*'Allocation Drivers'!C7/'Allocation Drivers'!$C$23/'Activity levels'!$J7,IF(Inputs!$E$58="Finance Time",Inputs!$C$58*'Allocation Drivers'!D7/'Allocation Drivers'!$D$23/'Activity levels'!$J7,IF(Inputs!$E$58="Meals Provided",Inputs!$C$58*'Allocation Drivers'!E7/'Allocation Drivers'!$E$23/'Activity levels'!$J7,IF(Inputs!$E$58="Clinical Time",Inputs!$C$58*'Allocation Drivers'!F7/'Allocation Drivers'!$F$23/'Activity levels'!$J7,0))))),0))</f>
        <v>0</v>
      </c>
      <c r="F38" s="7">
        <f>IF(Inputs!$B$58="Direct",IF(Inputs!$D$58="Domicilliary Care",Inputs!$C$58/'Activity levels'!$J16,0),IF(Inputs!$B$58="Indirect",IF(Inputs!$E$58="Headcount",Inputs!$C$58*'Allocation Drivers'!B15/'Allocation Drivers'!$B$23/'Activity levels'!$J16,IF(Inputs!$E$58="Floor Space",Inputs!$C$58*'Allocation Drivers'!C15/'Allocation Drivers'!$C$23/'Activity levels'!$J16,IF(Inputs!$E$58="Finance Time",Inputs!$C$58*'Allocation Drivers'!D15/'Allocation Drivers'!$D$23/'Activity levels'!$J16,IF(Inputs!$E$58="Meals Provided",Inputs!$C$58*'Allocation Drivers'!E15/'Allocation Drivers'!$E$23/'Activity levels'!$J16,IF(Inputs!$E$58="Clinical Time",Inputs!$C$58*'Allocation Drivers'!F15/'Allocation Drivers'!$F$23/'Activity levels'!$J16,0))))),0))</f>
        <v>0</v>
      </c>
      <c r="G38" s="7">
        <f>IF(Inputs!$B$58="Direct",IF(Inputs!$D$58="Lymphoedema",Inputs!$C$58/'Activity levels'!$J8,0),IF(Inputs!$B$58="Indirect",IF(Inputs!$E$58="Headcount",Inputs!$C$58*'Allocation Drivers'!B8/'Allocation Drivers'!$B$23/'Activity levels'!$J8,IF(Inputs!$E$58="Floor Space",Inputs!$C$58*'Allocation Drivers'!C8/'Allocation Drivers'!$C$23/'Activity levels'!$J8,IF(Inputs!$E$58="Finance Time",Inputs!$C$58*'Allocation Drivers'!D8/'Allocation Drivers'!$D$23/'Activity levels'!$J8,IF(Inputs!$E$58="Meals Provided",Inputs!$C$58*'Allocation Drivers'!E8/'Allocation Drivers'!$E$23/'Activity levels'!$J8,IF(Inputs!$E$58="Clinical Time",Inputs!$C$58*'Allocation Drivers'!F8/'Allocation Drivers'!$F$23/'Activity levels'!$J8,0))))),0))</f>
        <v>0</v>
      </c>
      <c r="H38" s="7">
        <f>IF(Inputs!$B$58="Direct",IF(Inputs!$D$58="Education",Inputs!$C$58/'Activity levels'!$J9,0),IF(Inputs!$B$58="Indirect",IF(Inputs!$E$58="Headcount",Inputs!$C$58*'Allocation Drivers'!B9/'Allocation Drivers'!$B$23/'Activity levels'!$J9,IF(Inputs!$E$58="Floor Space",Inputs!$C$58*'Allocation Drivers'!C9/'Allocation Drivers'!$C$23/'Activity levels'!$J9,IF(Inputs!$E$58="Finance Time",Inputs!$C$58*'Allocation Drivers'!D9/'Allocation Drivers'!$D$23/'Activity levels'!$J9,IF(Inputs!$E$58="Meals Provided",Inputs!$C$58*'Allocation Drivers'!E9/'Allocation Drivers'!$E$23/'Activity levels'!$J9,IF(Inputs!$E$58="Clinical Time",Inputs!$C$58*'Allocation Drivers'!F9/'Allocation Drivers'!$F$23/'Activity levels'!$J9,0))))),0))</f>
        <v>0</v>
      </c>
      <c r="I38" s="7">
        <f>IF(Inputs!$B$58="Direct",IF(Inputs!$D$58="Research",Inputs!$C$58/'Activity levels'!$J10,0),IF(Inputs!$B$58="Indirect",IF(Inputs!$E$58="Headcount",Inputs!$C$58*'Allocation Drivers'!B10/'Allocation Drivers'!$B$23/'Activity levels'!$J10,IF(Inputs!$E$58="Floor Space",Inputs!$C$58*'Allocation Drivers'!C10/'Allocation Drivers'!$C$23/'Activity levels'!$J10,IF(Inputs!$E$58="Finance Time",Inputs!$C$58*'Allocation Drivers'!D10/'Allocation Drivers'!$D$23/'Activity levels'!$J10,IF(Inputs!$E$58="Meals Provided",Inputs!$C$58*'Allocation Drivers'!E10/'Allocation Drivers'!$E$23/'Activity levels'!$J10,IF(Inputs!$E$58="Clinical Time",Inputs!$C$58*'Allocation Drivers'!F10/'Allocation Drivers'!$F$23/'Activity levels'!$J10,0))))),0))</f>
        <v>0</v>
      </c>
      <c r="J38" s="7" t="e">
        <f>IF(Inputs!$B$58="Direct",IF(Inputs!$D$58="Bereavement / Family Support / Living Well (Adult)",Inputs!$C$58/'Activity levels'!$J11,0),IF(Inputs!$B$58="Indirect",IF(Inputs!$E$58="Headcount",Inputs!$C$58*'Allocation Drivers'!B11/'Allocation Drivers'!$B$23/'Activity levels'!$J11,IF(Inputs!$E$58="Floor Space",Inputs!$C$58*'Allocation Drivers'!C11/'Allocation Drivers'!$C$23/'Activity levels'!$J11,IF(Inputs!$E$58="Finance Time",Inputs!$C$58*'Allocation Drivers'!D11/'Allocation Drivers'!$D$23/'Activity levels'!$J11,IF(Inputs!$E$58="Meals Provided",Inputs!$C$58*'Allocation Drivers'!E11/'Allocation Drivers'!$E$23/'Activity levels'!$J11,IF(Inputs!$E$58="Clinical Time",Inputs!$C$58*'Allocation Drivers'!F11/'Allocation Drivers'!$F$23/'Activity levels'!$J11,0))))),0))</f>
        <v>#DIV/0!</v>
      </c>
      <c r="K38" s="7">
        <f>IF(Inputs!$B$58="Direct",IF(Inputs!$D$58="Inpatient (Children)",Inputs!$C$58/'Activity levels'!$J12,0),IF(Inputs!$B$58="Indirect",IF(Inputs!$E$58="Headcount",Inputs!$C$58*'Allocation Drivers'!B12/'Allocation Drivers'!$B$23/'Activity levels'!$J12,IF(Inputs!$E$58="Floor Space",Inputs!$C$58*'Allocation Drivers'!C12/'Allocation Drivers'!$C$23/'Activity levels'!$J12,IF(Inputs!$E$58="Finance Time",Inputs!$C$58*'Allocation Drivers'!D12/'Allocation Drivers'!$D$23/'Activity levels'!$J12,IF(Inputs!$E$58="Meals Provided",Inputs!$C$58*'Allocation Drivers'!E12/'Allocation Drivers'!$E$23/'Activity levels'!$J12,IF(Inputs!$E$58="Clinical Time",Inputs!$C$58*'Allocation Drivers'!F12/'Allocation Drivers'!$F$23/'Activity levels'!$J12,0))))),0))</f>
        <v>0</v>
      </c>
      <c r="L38" s="7">
        <f>IF(Inputs!$B$58="Direct",IF(Inputs!$D$58="Outpatient  / Hospital Inreach (Children)",Inputs!$C$58/'Activity levels'!$J13,0),IF(Inputs!$B$58="Indirect",IF(Inputs!$E$58="Headcount",Inputs!$C$58*'Allocation Drivers'!B13/'Allocation Drivers'!$B$23/'Activity levels'!$J13,IF(Inputs!$E$58="Floor Space",Inputs!$C$58*'Allocation Drivers'!C13/'Allocation Drivers'!$C$23/'Activity levels'!$J13,IF(Inputs!$E$58="Finance Time",Inputs!$C$58*'Allocation Drivers'!D13/'Allocation Drivers'!$D$23/'Activity levels'!$J13,IF(Inputs!$E$58="Meals Provided",Inputs!$C$58*'Allocation Drivers'!E13/'Allocation Drivers'!$E$23/'Activity levels'!$J13,IF(Inputs!$E$58="Clinical Time",Inputs!$C$58*'Allocation Drivers'!F13/'Allocation Drivers'!$F$23/'Activity levels'!$J13,0))))),0))</f>
        <v>0</v>
      </c>
      <c r="M38" s="7">
        <f>IF(Inputs!$B$58="Direct",IF(Inputs!$D$58="Specialist Care at Home (Hospice at Home / Rapid Response etc) (Children)",Inputs!$C$58/'Activity levels'!$J14,0),IF(Inputs!$B$58="Indirect",IF(Inputs!$E$58="Headcount",Inputs!$C$58*'Allocation Drivers'!B14/'Allocation Drivers'!$B$23/'Activity levels'!$J14,IF(Inputs!$E$58="Floor Space",Inputs!$C$58*'Allocation Drivers'!C14/'Allocation Drivers'!$C$23/'Activity levels'!$J14,IF(Inputs!$E$58="Finance Time",Inputs!$C$58*'Allocation Drivers'!D14/'Allocation Drivers'!$D$23/'Activity levels'!$J14,IF(Inputs!$E$58="Meals Provided",Inputs!$C$58*'Allocation Drivers'!E14/'Allocation Drivers'!$E$23/'Activity levels'!$J14,IF(Inputs!$E$58="Clinical Time",Inputs!$C$58*'Allocation Drivers'!F14/'Allocation Drivers'!$F$23/'Activity levels'!$J14,0))))),0))</f>
        <v>0</v>
      </c>
      <c r="N38" s="7">
        <f>IF(Inputs!$B$58="Direct",IF(Inputs!$D$58="Generalist / Non-specialist Community Visits (Children)",Inputs!$C$58/'Activity levels'!$J15,0),IF(Inputs!$B$58="Indirect",IF(Inputs!$E$58="Headcount",Inputs!$C$58*'Allocation Drivers'!B15/'Allocation Drivers'!$B$23/'Activity levels'!$J15,IF(Inputs!$E$58="Floor Space",Inputs!$C$58*'Allocation Drivers'!C15/'Allocation Drivers'!$C$23/'Activity levels'!$J15,IF(Inputs!$E$58="Finance Time",Inputs!$C$58*'Allocation Drivers'!D15/'Allocation Drivers'!$D$23/'Activity levels'!$J15,IF(Inputs!$E$58="Meals Provided",Inputs!$C$58*'Allocation Drivers'!E15/'Allocation Drivers'!$E$23/'Activity levels'!$J15,IF(Inputs!$E$58="Clinical Time",Inputs!$C$58*'Allocation Drivers'!F15/'Allocation Drivers'!$F$23/'Activity levels'!$J15,0))))),0))</f>
        <v>0</v>
      </c>
      <c r="O38" s="7">
        <f>IF(Inputs!$B$58="Direct",IF(Inputs!$D$58="Do not use",Inputs!$C$58/'Activity levels'!$J17,0),IF(Inputs!$B$58="Indirect",IF(Inputs!$E$58="Headcount",Inputs!$C$58*'Allocation Drivers'!B16/'Allocation Drivers'!$B$23/'Activity levels'!$J17,IF(Inputs!$E$58="Floor Space",Inputs!$C$58*'Allocation Drivers'!C16/'Allocation Drivers'!$C$23/'Activity levels'!$J17,IF(Inputs!$E$58="Finance Time",Inputs!$C$58*'Allocation Drivers'!D16/'Allocation Drivers'!$D$23/'Activity levels'!$J17,IF(Inputs!$E$58="Meals Provided",Inputs!$C$58*'Allocation Drivers'!E16/'Allocation Drivers'!$E$23/'Activity levels'!$J17,IF(Inputs!$E$58="Clinical Time",Inputs!$C$58*'Allocation Drivers'!F16/'Allocation Drivers'!$F$23/'Activity levels'!$J17,0))))),0))</f>
        <v>0</v>
      </c>
      <c r="P38" s="7">
        <f>IF(Inputs!$B$58="Direct",IF(Inputs!$D$58="Do not use",Inputs!$C$58/'Activity levels'!$J18,0),IF(Inputs!$B$58="Indirect",IF(Inputs!$E$58="Headcount",Inputs!$C$58*'Allocation Drivers'!B17/'Allocation Drivers'!$B$23/'Activity levels'!$J18,IF(Inputs!$E$58="Floor Space",Inputs!$C$58*'Allocation Drivers'!C17/'Allocation Drivers'!$C$23/'Activity levels'!$J18,IF(Inputs!$E$58="Finance Time",Inputs!$C$58*'Allocation Drivers'!D17/'Allocation Drivers'!$D$23/'Activity levels'!$J18,IF(Inputs!$E$58="Meals Provided",Inputs!$C$58*'Allocation Drivers'!E17/'Allocation Drivers'!$E$23/'Activity levels'!$J18,IF(Inputs!$E$58="Clinical Time",Inputs!$C$58*'Allocation Drivers'!F17/'Allocation Drivers'!$F$23/'Activity levels'!$J18,0))))),0))</f>
        <v>0</v>
      </c>
      <c r="Q38" s="7">
        <f>IF(Inputs!$B$58="Direct",IF(Inputs!$D$58="Bereavement / Family support / Living well (Children)",Inputs!$C$58/'Activity levels'!$J19,0),IF(Inputs!$B$58="Indirect",IF(Inputs!$E$58="Headcount",Inputs!$C$58*'Allocation Drivers'!B18/'Allocation Drivers'!$B$23/'Activity levels'!$J19,IF(Inputs!$E$58="Floor Space",Inputs!$C$58*'Allocation Drivers'!C18/'Allocation Drivers'!$C$23/'Activity levels'!$J19,IF(Inputs!$E$58="Finance Time",Inputs!$C$58*'Allocation Drivers'!D18/'Allocation Drivers'!$D$23/'Activity levels'!$J19,IF(Inputs!$E$58="Meals Provided",Inputs!$C$58*'Allocation Drivers'!E18/'Allocation Drivers'!$E$23/'Activity levels'!$J19,IF(Inputs!$E$58="Clinical Time",Inputs!$C$58*'Allocation Drivers'!F18/'Allocation Drivers'!$F$23/'Activity levels'!$J19,0))))),0))</f>
        <v>0</v>
      </c>
    </row>
    <row r="39" spans="1:17" x14ac:dyDescent="0.2">
      <c r="A39" t="s">
        <v>86</v>
      </c>
      <c r="B39" s="7">
        <f>IF(Inputs!$B$59="Direct",IF(Inputs!$D$59="Inpatient (Adult)",Inputs!$C$59/'Activity levels'!$J4,0),IF(Inputs!$B$59="Indirect",IF(Inputs!$E$59="Headcount",Inputs!$C$59*'Allocation Drivers'!B4/'Allocation Drivers'!$B$23/'Activity levels'!$J4,IF(Inputs!$E$59="Floor Space",Inputs!$C$59*'Allocation Drivers'!C4/'Allocation Drivers'!$C$23/'Activity levels'!$J4,IF(Inputs!$E$59="Finance Time",Inputs!$C$59*'Allocation Drivers'!D4/'Allocation Drivers'!$D$23/'Activity levels'!$J4,IF(Inputs!$E$59="Meals Provided",Inputs!$C$59*'Allocation Drivers'!E4/'Allocation Drivers'!$E$23/'Activity levels'!$J4,IF(Inputs!$E$59="Clinical Time",Inputs!$C$59*'Allocation Drivers'!F4/'Allocation Drivers'!$F$23/'Activity levels'!$J4,0))))),0))</f>
        <v>0</v>
      </c>
      <c r="C39" s="7">
        <f>IF(Inputs!$B$59="Direct",IF(Inputs!$D$59="Outpatient / Hospital Inreach (Adult)",Inputs!$C$59/'Activity levels'!$J5,0),IF(Inputs!$B$59="Indirect",IF(Inputs!$E$59="Headcount",Inputs!$C$59*'Allocation Drivers'!B5/'Allocation Drivers'!$B$23/'Activity levels'!$J5,IF(Inputs!$E$59="Floor Space",Inputs!$C$59*'Allocation Drivers'!C5/'Allocation Drivers'!$C$23/'Activity levels'!$J5,IF(Inputs!$E$59="Finance Time",Inputs!$C$59*'Allocation Drivers'!D5/'Allocation Drivers'!$D$23/'Activity levels'!$J5,IF(Inputs!$E$59="Meals Provided",Inputs!$C$59*'Allocation Drivers'!E5/'Allocation Drivers'!$E$23/'Activity levels'!$J5,IF(Inputs!$E$59="Clinical Time",Inputs!$C$59*'Allocation Drivers'!F5/'Allocation Drivers'!$F$23/'Activity levels'!$J5,0))))),0))</f>
        <v>0</v>
      </c>
      <c r="D39" s="7">
        <f>IF(Inputs!$B$59="Direct",IF(Inputs!$D$59="Specialist Care at Home (Hospice at Home / Rapid Response etc) (Adult)",Inputs!$C$59/'Activity levels'!$J6,0),IF(Inputs!$B$59="Indirect",IF(Inputs!$E$59="Headcount",Inputs!$C$59*'Allocation Drivers'!B6/'Allocation Drivers'!$B$23/'Activity levels'!$J6,IF(Inputs!$E$59="Floor Space",Inputs!$C$59*'Allocation Drivers'!C6/'Allocation Drivers'!$C$23/'Activity levels'!$J6,IF(Inputs!$E$59="Finance Time",Inputs!$C$59*'Allocation Drivers'!D6/'Allocation Drivers'!$D$23/'Activity levels'!$J6,IF(Inputs!$E$59="Meals Provided",Inputs!$C$59*'Allocation Drivers'!E6/'Allocation Drivers'!$E$23/'Activity levels'!$J6,IF(Inputs!$E$59="Clinical Time",Inputs!$C$59*'Allocation Drivers'!F6/'Allocation Drivers'!$F$23/'Activity levels'!$J6,0))))),0))</f>
        <v>0</v>
      </c>
      <c r="E39" s="7">
        <f>IF(Inputs!$B$59="Direct",IF(Inputs!$D$59="Generalist / Non-specialist Community Visits (Adult)",Inputs!$C$59/'Activity levels'!$J7,0),IF(Inputs!$B$59="Indirect",IF(Inputs!$E$59="Headcount",Inputs!$C$59*'Allocation Drivers'!B7/'Allocation Drivers'!$B$23/'Activity levels'!$J7,IF(Inputs!$E$59="Floor Space",Inputs!$C$59*'Allocation Drivers'!C7/'Allocation Drivers'!$C$23/'Activity levels'!$J7,IF(Inputs!$E$59="Finance Time",Inputs!$C$59*'Allocation Drivers'!D7/'Allocation Drivers'!$D$23/'Activity levels'!$J7,IF(Inputs!$E$59="Meals Provided",Inputs!$C$59*'Allocation Drivers'!E7/'Allocation Drivers'!$E$23/'Activity levels'!$J7,IF(Inputs!$E$59="Clinical Time",Inputs!$C$59*'Allocation Drivers'!F7/'Allocation Drivers'!$F$23/'Activity levels'!$J7,0))))),0))</f>
        <v>0</v>
      </c>
      <c r="F39" s="7">
        <f>IF(Inputs!$B$59="Direct",IF(Inputs!$D$59="Domicilliary Care",Inputs!$C$59/'Activity levels'!$J16,0),IF(Inputs!$B$59="Indirect",IF(Inputs!$E$59="Headcount",Inputs!$C$59*'Allocation Drivers'!B15/'Allocation Drivers'!$B$23/'Activity levels'!$J16,IF(Inputs!$E$59="Floor Space",Inputs!$C$59*'Allocation Drivers'!C15/'Allocation Drivers'!$C$23/'Activity levels'!$J16,IF(Inputs!$E$59="Finance Time",Inputs!$C$59*'Allocation Drivers'!D15/'Allocation Drivers'!$D$23/'Activity levels'!$J16,IF(Inputs!$E$59="Meals Provided",Inputs!$C$59*'Allocation Drivers'!E15/'Allocation Drivers'!$E$23/'Activity levels'!$J16,IF(Inputs!$E$59="Clinical Time",Inputs!$C$59*'Allocation Drivers'!F15/'Allocation Drivers'!$F$23/'Activity levels'!$J16,0))))),0))</f>
        <v>0</v>
      </c>
      <c r="G39" s="7">
        <f>IF(Inputs!$B$59="Direct",IF(Inputs!$D$59="Lymphoedema",Inputs!$C$59/'Activity levels'!$J8,0),IF(Inputs!$B$59="Indirect",IF(Inputs!$E$59="Headcount",Inputs!$C$59*'Allocation Drivers'!B8/'Allocation Drivers'!$B$23/'Activity levels'!$J8,IF(Inputs!$E$59="Floor Space",Inputs!$C$59*'Allocation Drivers'!C8/'Allocation Drivers'!$C$23/'Activity levels'!$J8,IF(Inputs!$E$59="Finance Time",Inputs!$C$59*'Allocation Drivers'!D8/'Allocation Drivers'!$D$23/'Activity levels'!$J8,IF(Inputs!$E$59="Meals Provided",Inputs!$C$59*'Allocation Drivers'!E8/'Allocation Drivers'!$E$23/'Activity levels'!$J8,IF(Inputs!$E$59="Clinical Time",Inputs!$C$59*'Allocation Drivers'!F8/'Allocation Drivers'!$F$23/'Activity levels'!$J8,0))))),0))</f>
        <v>0</v>
      </c>
      <c r="H39" s="7">
        <f>IF(Inputs!$B$59="Direct",IF(Inputs!$D$59="Education",Inputs!$C$59/'Activity levels'!$J9,0),IF(Inputs!$B$59="Indirect",IF(Inputs!$E$59="Headcount",Inputs!$C$59*'Allocation Drivers'!B9/'Allocation Drivers'!$B$23/'Activity levels'!$J9,IF(Inputs!$E$59="Floor Space",Inputs!$C$59*'Allocation Drivers'!C9/'Allocation Drivers'!$C$23/'Activity levels'!$J9,IF(Inputs!$E$59="Finance Time",Inputs!$C$59*'Allocation Drivers'!D9/'Allocation Drivers'!$D$23/'Activity levels'!$J9,IF(Inputs!$E$59="Meals Provided",Inputs!$C$59*'Allocation Drivers'!E9/'Allocation Drivers'!$E$23/'Activity levels'!$J9,IF(Inputs!$E$59="Clinical Time",Inputs!$C$59*'Allocation Drivers'!F9/'Allocation Drivers'!$F$23/'Activity levels'!$J9,0))))),0))</f>
        <v>0</v>
      </c>
      <c r="I39" s="7">
        <f>IF(Inputs!$B$59="Direct",IF(Inputs!$D$59="Research",Inputs!$C$59/'Activity levels'!$J10,0),IF(Inputs!$B$59="Indirect",IF(Inputs!$E$59="Headcount",Inputs!$C$59*'Allocation Drivers'!B10/'Allocation Drivers'!$B$23/'Activity levels'!$J10,IF(Inputs!$E$59="Floor Space",Inputs!$C$59*'Allocation Drivers'!C10/'Allocation Drivers'!$C$23/'Activity levels'!$J10,IF(Inputs!$E$59="Finance Time",Inputs!$C$59*'Allocation Drivers'!D10/'Allocation Drivers'!$D$23/'Activity levels'!$J10,IF(Inputs!$E$59="Meals Provided",Inputs!$C$59*'Allocation Drivers'!E10/'Allocation Drivers'!$E$23/'Activity levels'!$J10,IF(Inputs!$E$59="Clinical Time",Inputs!$C$59*'Allocation Drivers'!F10/'Allocation Drivers'!$F$23/'Activity levels'!$J10,0))))),0))</f>
        <v>0</v>
      </c>
      <c r="J39" s="7" t="e">
        <f>IF(Inputs!$B$59="Direct",IF(Inputs!$D$59="Bereavement / Family Support / Living Well (Adult)",Inputs!$C$59/'Activity levels'!$J11,0),IF(Inputs!$B$59="Indirect",IF(Inputs!$E$59="Headcount",Inputs!$C$59*'Allocation Drivers'!B11/'Allocation Drivers'!$B$23/'Activity levels'!$J11,IF(Inputs!$E$59="Floor Space",Inputs!$C$59*'Allocation Drivers'!C11/'Allocation Drivers'!$C$23/'Activity levels'!$J11,IF(Inputs!$E$59="Finance Time",Inputs!$C$59*'Allocation Drivers'!D11/'Allocation Drivers'!$D$23/'Activity levels'!$J11,IF(Inputs!$E$59="Meals Provided",Inputs!$C$59*'Allocation Drivers'!E11/'Allocation Drivers'!$E$23/'Activity levels'!$J11,IF(Inputs!$E$59="Clinical Time",Inputs!$C$59*'Allocation Drivers'!F11/'Allocation Drivers'!$F$23/'Activity levels'!$J11,0))))),0))</f>
        <v>#DIV/0!</v>
      </c>
      <c r="K39" s="7">
        <f>IF(Inputs!$B$59="Direct",IF(Inputs!$D$59="Inpatient (Children)",Inputs!$C$59/'Activity levels'!$J12,0),IF(Inputs!$B$59="Indirect",IF(Inputs!$E$59="Headcount",Inputs!$C$59*'Allocation Drivers'!B12/'Allocation Drivers'!$B$23/'Activity levels'!$J12,IF(Inputs!$E$59="Floor Space",Inputs!$C$59*'Allocation Drivers'!C12/'Allocation Drivers'!$C$23/'Activity levels'!$J12,IF(Inputs!$E$59="Finance Time",Inputs!$C$59*'Allocation Drivers'!D12/'Allocation Drivers'!$D$23/'Activity levels'!$J12,IF(Inputs!$E$59="Meals Provided",Inputs!$C$59*'Allocation Drivers'!E12/'Allocation Drivers'!$E$23/'Activity levels'!$J12,IF(Inputs!$E$59="Clinical Time",Inputs!$C$59*'Allocation Drivers'!F12/'Allocation Drivers'!$F$23/'Activity levels'!$J12,0))))),0))</f>
        <v>0</v>
      </c>
      <c r="L39" s="7">
        <f>IF(Inputs!$B$59="Direct",IF(Inputs!$D$59="Outpatient  / Hospital Inreach (Children)",Inputs!$C$59/'Activity levels'!$J13,0),IF(Inputs!$B$59="Indirect",IF(Inputs!$E$59="Headcount",Inputs!$C$59*'Allocation Drivers'!B13/'Allocation Drivers'!$B$23/'Activity levels'!$J13,IF(Inputs!$E$59="Floor Space",Inputs!$C$59*'Allocation Drivers'!C13/'Allocation Drivers'!$C$23/'Activity levels'!$J13,IF(Inputs!$E$59="Finance Time",Inputs!$C$59*'Allocation Drivers'!D13/'Allocation Drivers'!$D$23/'Activity levels'!$J13,IF(Inputs!$E$59="Meals Provided",Inputs!$C$59*'Allocation Drivers'!E13/'Allocation Drivers'!$E$23/'Activity levels'!$J13,IF(Inputs!$E$59="Clinical Time",Inputs!$C$59*'Allocation Drivers'!F13/'Allocation Drivers'!$F$23/'Activity levels'!$J13,0))))),0))</f>
        <v>0</v>
      </c>
      <c r="M39" s="7">
        <f>IF(Inputs!$B$59="Direct",IF(Inputs!$D$59="Specialist Care at Home (Hospice at Home / Rapid Response etc) (Children)",Inputs!$C$59/'Activity levels'!$J14,0),IF(Inputs!$B$59="Indirect",IF(Inputs!$E$59="Headcount",Inputs!$C$59*'Allocation Drivers'!B14/'Allocation Drivers'!$B$23/'Activity levels'!$J14,IF(Inputs!$E$59="Floor Space",Inputs!$C$59*'Allocation Drivers'!C14/'Allocation Drivers'!$C$23/'Activity levels'!$J14,IF(Inputs!$E$59="Finance Time",Inputs!$C$59*'Allocation Drivers'!D14/'Allocation Drivers'!$D$23/'Activity levels'!$J14,IF(Inputs!$E$59="Meals Provided",Inputs!$C$59*'Allocation Drivers'!E14/'Allocation Drivers'!$E$23/'Activity levels'!$J14,IF(Inputs!$E$59="Clinical Time",Inputs!$C$59*'Allocation Drivers'!F14/'Allocation Drivers'!$F$23/'Activity levels'!$J14,0))))),0))</f>
        <v>0</v>
      </c>
      <c r="N39" s="7">
        <f>IF(Inputs!$B$59="Direct",IF(Inputs!$D$59="Generalist / Non-specialist Community Visits (Children)",Inputs!$C$59/'Activity levels'!$J15,0),IF(Inputs!$B$59="Indirect",IF(Inputs!$E$59="Headcount",Inputs!$C$59*'Allocation Drivers'!B15/'Allocation Drivers'!$B$23/'Activity levels'!$J15,IF(Inputs!$E$59="Floor Space",Inputs!$C$59*'Allocation Drivers'!C15/'Allocation Drivers'!$C$23/'Activity levels'!$J15,IF(Inputs!$E$59="Finance Time",Inputs!$C$59*'Allocation Drivers'!D15/'Allocation Drivers'!$D$23/'Activity levels'!$J15,IF(Inputs!$E$59="Meals Provided",Inputs!$C$59*'Allocation Drivers'!E15/'Allocation Drivers'!$E$23/'Activity levels'!$J15,IF(Inputs!$E$59="Clinical Time",Inputs!$C$59*'Allocation Drivers'!F15/'Allocation Drivers'!$F$23/'Activity levels'!$J15,0))))),0))</f>
        <v>0</v>
      </c>
      <c r="O39" s="7">
        <f>IF(Inputs!$B$59="Direct",IF(Inputs!$D$59="Do not use",Inputs!$C$59/'Activity levels'!$J17,0),IF(Inputs!$B$59="Indirect",IF(Inputs!$E$59="Headcount",Inputs!$C$59*'Allocation Drivers'!B16/'Allocation Drivers'!$B$23/'Activity levels'!$J17,IF(Inputs!$E$59="Floor Space",Inputs!$C$59*'Allocation Drivers'!C16/'Allocation Drivers'!$C$23/'Activity levels'!$J17,IF(Inputs!$E$59="Finance Time",Inputs!$C$59*'Allocation Drivers'!D16/'Allocation Drivers'!$D$23/'Activity levels'!$J17,IF(Inputs!$E$59="Meals Provided",Inputs!$C$59*'Allocation Drivers'!E16/'Allocation Drivers'!$E$23/'Activity levels'!$J17,IF(Inputs!$E$59="Clinical Time",Inputs!$C$59*'Allocation Drivers'!F16/'Allocation Drivers'!$F$23/'Activity levels'!$J17,0))))),0))</f>
        <v>0</v>
      </c>
      <c r="P39" s="7">
        <f>IF(Inputs!$B$59="Direct",IF(Inputs!$D$59="Do not use",Inputs!$C$59/'Activity levels'!$J18,0),IF(Inputs!$B$59="Indirect",IF(Inputs!$E$59="Headcount",Inputs!$C$59*'Allocation Drivers'!B17/'Allocation Drivers'!$B$23/'Activity levels'!$J18,IF(Inputs!$E$59="Floor Space",Inputs!$C$59*'Allocation Drivers'!C17/'Allocation Drivers'!$C$23/'Activity levels'!$J18,IF(Inputs!$E$59="Finance Time",Inputs!$C$59*'Allocation Drivers'!D17/'Allocation Drivers'!$D$23/'Activity levels'!$J18,IF(Inputs!$E$59="Meals Provided",Inputs!$C$59*'Allocation Drivers'!E17/'Allocation Drivers'!$E$23/'Activity levels'!$J18,IF(Inputs!$E$59="Clinical Time",Inputs!$C$59*'Allocation Drivers'!F17/'Allocation Drivers'!$F$23/'Activity levels'!$J18,0))))),0))</f>
        <v>0</v>
      </c>
      <c r="Q39" s="7">
        <f>IF(Inputs!$B$59="Direct",IF(Inputs!$D$59="Bereavement / Family support / Living well (Children)",Inputs!$C$59/'Activity levels'!$J19,0),IF(Inputs!$B$59="Indirect",IF(Inputs!$E$59="Headcount",Inputs!$C$59*'Allocation Drivers'!B18/'Allocation Drivers'!$B$23/'Activity levels'!$J19,IF(Inputs!$E$59="Floor Space",Inputs!$C$59*'Allocation Drivers'!C18/'Allocation Drivers'!$C$23/'Activity levels'!$J19,IF(Inputs!$E$59="Finance Time",Inputs!$C$59*'Allocation Drivers'!D18/'Allocation Drivers'!$D$23/'Activity levels'!$J19,IF(Inputs!$E$59="Meals Provided",Inputs!$C$59*'Allocation Drivers'!E18/'Allocation Drivers'!$E$23/'Activity levels'!$J19,IF(Inputs!$E$59="Clinical Time",Inputs!$C$59*'Allocation Drivers'!F18/'Allocation Drivers'!$F$23/'Activity levels'!$J19,0))))),0))</f>
        <v>0</v>
      </c>
    </row>
    <row r="40" spans="1:17" x14ac:dyDescent="0.2">
      <c r="A40" t="s">
        <v>87</v>
      </c>
      <c r="B40" s="7">
        <f>IF(Inputs!$B$60="Direct",IF(Inputs!$D$60="Inpatient (Adult)",Inputs!$C$60/'Activity levels'!$J4,0),IF(Inputs!$B$60="Indirect",IF(Inputs!$E$60="Headcount",Inputs!$C$60*'Allocation Drivers'!B4/'Allocation Drivers'!$B$23/'Activity levels'!$J4,IF(Inputs!$E$60="Floor Space",Inputs!$C$60*'Allocation Drivers'!C4/'Allocation Drivers'!$C$23/'Activity levels'!$J4,IF(Inputs!$E$60="Finance Time",Inputs!$C$60*'Allocation Drivers'!D4/'Allocation Drivers'!$D$23/'Activity levels'!$J4,IF(Inputs!$E$60="Meals Provided",Inputs!$C$60*'Allocation Drivers'!E4/'Allocation Drivers'!$E$23/'Activity levels'!$J4,IF(Inputs!$E$60="Clinical Time",Inputs!$C$60*'Allocation Drivers'!F4/'Allocation Drivers'!$F$23/'Activity levels'!$J4,0))))),0))</f>
        <v>0</v>
      </c>
      <c r="C40" s="7">
        <f>IF(Inputs!$B$60="Direct",IF(Inputs!$D$60="Outpatient / Hospital Inreach (Adult)",Inputs!$C$60/'Activity levels'!$J5,0),IF(Inputs!$B$60="Indirect",IF(Inputs!$E$60="Headcount",Inputs!$C$60*'Allocation Drivers'!B5/'Allocation Drivers'!$B$23/'Activity levels'!$J5,IF(Inputs!$E$60="Floor Space",Inputs!$C$60*'Allocation Drivers'!C5/'Allocation Drivers'!$C$23/'Activity levels'!$J5,IF(Inputs!$E$60="Finance Time",Inputs!$C$60*'Allocation Drivers'!D5/'Allocation Drivers'!$D$23/'Activity levels'!$J5,IF(Inputs!$E$60="Meals Provided",Inputs!$C$60*'Allocation Drivers'!E5/'Allocation Drivers'!$E$23/'Activity levels'!$J5,IF(Inputs!$E$60="Clinical Time",Inputs!$C$60*'Allocation Drivers'!F5/'Allocation Drivers'!$F$23/'Activity levels'!$J5,0))))),0))</f>
        <v>0</v>
      </c>
      <c r="D40" s="7">
        <f>IF(Inputs!$B$60="Direct",IF(Inputs!$D$60="Specialist Care at Home (Hospice at Home / Rapid Response etc) (Adult)",Inputs!$C$60/'Activity levels'!$J6,0),IF(Inputs!$B$60="Indirect",IF(Inputs!$E$60="Headcount",Inputs!$C$60*'Allocation Drivers'!B6/'Allocation Drivers'!$B$23/'Activity levels'!$J6,IF(Inputs!$E$60="Floor Space",Inputs!$C$60*'Allocation Drivers'!C6/'Allocation Drivers'!$C$23/'Activity levels'!$J6,IF(Inputs!$E$60="Finance Time",Inputs!$C$60*'Allocation Drivers'!D6/'Allocation Drivers'!$D$23/'Activity levels'!$J6,IF(Inputs!$E$60="Meals Provided",Inputs!$C$60*'Allocation Drivers'!E6/'Allocation Drivers'!$E$23/'Activity levels'!$J6,IF(Inputs!$E$60="Clinical Time",Inputs!$C$60*'Allocation Drivers'!F6/'Allocation Drivers'!$F$23/'Activity levels'!$J6,0))))),0))</f>
        <v>0</v>
      </c>
      <c r="E40" s="7">
        <f>IF(Inputs!$B$60="Direct",IF(Inputs!$D$60="Generalist / Non-specialist Community Visits (Adult)",Inputs!$C$60/'Activity levels'!$J7,0),IF(Inputs!$B$60="Indirect",IF(Inputs!$E$60="Headcount",Inputs!$C$60*'Allocation Drivers'!B7/'Allocation Drivers'!$B$23/'Activity levels'!$J7,IF(Inputs!$E$60="Floor Space",Inputs!$C$60*'Allocation Drivers'!C7/'Allocation Drivers'!$C$23/'Activity levels'!$J7,IF(Inputs!$E$60="Finance Time",Inputs!$C$60*'Allocation Drivers'!D7/'Allocation Drivers'!$D$23/'Activity levels'!$J7,IF(Inputs!$E$60="Meals Provided",Inputs!$C$60*'Allocation Drivers'!E7/'Allocation Drivers'!$E$23/'Activity levels'!$J7,IF(Inputs!$E$60="Clinical Time",Inputs!$C$60*'Allocation Drivers'!F7/'Allocation Drivers'!$F$23/'Activity levels'!$J7,0))))),0))</f>
        <v>0</v>
      </c>
      <c r="F40" s="7">
        <f>IF(Inputs!$B$60="Direct",IF(Inputs!$D$60="Domicilliary Care",Inputs!$C$60/'Activity levels'!$J16,0),IF(Inputs!$B$60="Indirect",IF(Inputs!$E$60="Headcount",Inputs!$C$60*'Allocation Drivers'!B15/'Allocation Drivers'!$B$23/'Activity levels'!$J16,IF(Inputs!$E$60="Floor Space",Inputs!$C$60*'Allocation Drivers'!C15/'Allocation Drivers'!$C$23/'Activity levels'!$J16,IF(Inputs!$E$60="Finance Time",Inputs!$C$60*'Allocation Drivers'!D15/'Allocation Drivers'!$D$23/'Activity levels'!$J16,IF(Inputs!$E$60="Meals Provided",Inputs!$C$60*'Allocation Drivers'!E15/'Allocation Drivers'!$E$23/'Activity levels'!$J16,IF(Inputs!$E$60="Clinical Time",Inputs!$C$60*'Allocation Drivers'!F15/'Allocation Drivers'!$F$23/'Activity levels'!$J16,0))))),0))</f>
        <v>0</v>
      </c>
      <c r="G40" s="7">
        <f>IF(Inputs!$B$60="Direct",IF(Inputs!$D$60="Lymphoedema",Inputs!$C$60/'Activity levels'!$J8,0),IF(Inputs!$B$60="Indirect",IF(Inputs!$E$60="Headcount",Inputs!$C$60*'Allocation Drivers'!B8/'Allocation Drivers'!$B$23/'Activity levels'!$J8,IF(Inputs!$E$60="Floor Space",Inputs!$C$60*'Allocation Drivers'!C8/'Allocation Drivers'!$C$23/'Activity levels'!$J8,IF(Inputs!$E$60="Finance Time",Inputs!$C$60*'Allocation Drivers'!D8/'Allocation Drivers'!$D$23/'Activity levels'!$J8,IF(Inputs!$E$60="Meals Provided",Inputs!$C$60*'Allocation Drivers'!E8/'Allocation Drivers'!$E$23/'Activity levels'!$J8,IF(Inputs!$E$60="Clinical Time",Inputs!$C$60*'Allocation Drivers'!F8/'Allocation Drivers'!$F$23/'Activity levels'!$J8,0))))),0))</f>
        <v>0</v>
      </c>
      <c r="H40" s="7">
        <f>IF(Inputs!$B$60="Direct",IF(Inputs!$D$60="Education",Inputs!$C$60/'Activity levels'!$J9,0),IF(Inputs!$B$60="Indirect",IF(Inputs!$E$60="Headcount",Inputs!$C$60*'Allocation Drivers'!B9/'Allocation Drivers'!$B$23/'Activity levels'!$J9,IF(Inputs!$E$60="Floor Space",Inputs!$C$60*'Allocation Drivers'!C9/'Allocation Drivers'!$C$23/'Activity levels'!$J9,IF(Inputs!$E$60="Finance Time",Inputs!$C$60*'Allocation Drivers'!D9/'Allocation Drivers'!$D$23/'Activity levels'!$J9,IF(Inputs!$E$60="Meals Provided",Inputs!$C$60*'Allocation Drivers'!E9/'Allocation Drivers'!$E$23/'Activity levels'!$J9,IF(Inputs!$E$60="Clinical Time",Inputs!$C$60*'Allocation Drivers'!F9/'Allocation Drivers'!$F$23/'Activity levels'!$J9,0))))),0))</f>
        <v>0</v>
      </c>
      <c r="I40" s="7">
        <f>IF(Inputs!$B$60="Direct",IF(Inputs!$D$60="Research",Inputs!$C$60/'Activity levels'!$J10,0),IF(Inputs!$B$60="Indirect",IF(Inputs!$E$60="Headcount",Inputs!$C$60*'Allocation Drivers'!B10/'Allocation Drivers'!$B$23/'Activity levels'!$J10,IF(Inputs!$E$60="Floor Space",Inputs!$C$60*'Allocation Drivers'!C10/'Allocation Drivers'!$C$23/'Activity levels'!$J10,IF(Inputs!$E$60="Finance Time",Inputs!$C$60*'Allocation Drivers'!D10/'Allocation Drivers'!$D$23/'Activity levels'!$J10,IF(Inputs!$E$60="Meals Provided",Inputs!$C$60*'Allocation Drivers'!E10/'Allocation Drivers'!$E$23/'Activity levels'!$J10,IF(Inputs!$E$60="Clinical Time",Inputs!$C$60*'Allocation Drivers'!F10/'Allocation Drivers'!$F$23/'Activity levels'!$J10,0))))),0))</f>
        <v>0</v>
      </c>
      <c r="J40" s="7" t="e">
        <f>IF(Inputs!$B$60="Direct",IF(Inputs!$D$60="Bereavement / Family Support / Living Well (Adult)",Inputs!$C$60/'Activity levels'!$J11,0),IF(Inputs!$B$60="Indirect",IF(Inputs!$E$60="Headcount",Inputs!$C$60*'Allocation Drivers'!B11/'Allocation Drivers'!$B$23/'Activity levels'!$J11,IF(Inputs!$E$60="Floor Space",Inputs!$C$60*'Allocation Drivers'!C11/'Allocation Drivers'!$C$23/'Activity levels'!$J11,IF(Inputs!$E$60="Finance Time",Inputs!$C$60*'Allocation Drivers'!D11/'Allocation Drivers'!$D$23/'Activity levels'!$J11,IF(Inputs!$E$60="Meals Provided",Inputs!$C$60*'Allocation Drivers'!E11/'Allocation Drivers'!$E$23/'Activity levels'!$J11,IF(Inputs!$E$60="Clinical Time",Inputs!$C$60*'Allocation Drivers'!F11/'Allocation Drivers'!$F$23/'Activity levels'!$J11,0))))),0))</f>
        <v>#DIV/0!</v>
      </c>
      <c r="K40" s="7">
        <f>IF(Inputs!$B$60="Direct",IF(Inputs!$D$60="Inpatient (Children)",Inputs!$C$60/'Activity levels'!$J12,0),IF(Inputs!$B$60="Indirect",IF(Inputs!$E$60="Headcount",Inputs!$C$60*'Allocation Drivers'!B12/'Allocation Drivers'!$B$23/'Activity levels'!$J12,IF(Inputs!$E$60="Floor Space",Inputs!$C$60*'Allocation Drivers'!C12/'Allocation Drivers'!$C$23/'Activity levels'!$J12,IF(Inputs!$E$60="Finance Time",Inputs!$C$60*'Allocation Drivers'!D12/'Allocation Drivers'!$D$23/'Activity levels'!$J12,IF(Inputs!$E$60="Meals Provided",Inputs!$C$60*'Allocation Drivers'!E12/'Allocation Drivers'!$E$23/'Activity levels'!$J12,IF(Inputs!$E$60="Clinical Time",Inputs!$C$60*'Allocation Drivers'!F12/'Allocation Drivers'!$F$23/'Activity levels'!$J12,0))))),0))</f>
        <v>0</v>
      </c>
      <c r="L40" s="7">
        <f>IF(Inputs!$B$60="Direct",IF(Inputs!$D$60="Outpatient  / Hospital Inreach (Children)",Inputs!$C$60/'Activity levels'!$J13,0),IF(Inputs!$B$60="Indirect",IF(Inputs!$E$60="Headcount",Inputs!$C$60*'Allocation Drivers'!B13/'Allocation Drivers'!$B$23/'Activity levels'!$J13,IF(Inputs!$E$60="Floor Space",Inputs!$C$60*'Allocation Drivers'!C13/'Allocation Drivers'!$C$23/'Activity levels'!$J13,IF(Inputs!$E$60="Finance Time",Inputs!$C$60*'Allocation Drivers'!D13/'Allocation Drivers'!$D$23/'Activity levels'!$J13,IF(Inputs!$E$60="Meals Provided",Inputs!$C$60*'Allocation Drivers'!E13/'Allocation Drivers'!$E$23/'Activity levels'!$J13,IF(Inputs!$E$60="Clinical Time",Inputs!$C$60*'Allocation Drivers'!F13/'Allocation Drivers'!$F$23/'Activity levels'!$J13,0))))),0))</f>
        <v>0</v>
      </c>
      <c r="M40" s="7">
        <f>IF(Inputs!$B$60="Direct",IF(Inputs!$D$60="Specialist Care at Home (Hospice at Home / Rapid Response etc) (Children)",Inputs!$C$60/'Activity levels'!$J14,0),IF(Inputs!$B$60="Indirect",IF(Inputs!$E$60="Headcount",Inputs!$C$60*'Allocation Drivers'!B14/'Allocation Drivers'!$B$23/'Activity levels'!$J14,IF(Inputs!$E$60="Floor Space",Inputs!$C$60*'Allocation Drivers'!C14/'Allocation Drivers'!$C$23/'Activity levels'!$J14,IF(Inputs!$E$60="Finance Time",Inputs!$C$60*'Allocation Drivers'!D14/'Allocation Drivers'!$D$23/'Activity levels'!$J14,IF(Inputs!$E$60="Meals Provided",Inputs!$C$60*'Allocation Drivers'!E14/'Allocation Drivers'!$E$23/'Activity levels'!$J14,IF(Inputs!$E$60="Clinical Time",Inputs!$C$60*'Allocation Drivers'!F14/'Allocation Drivers'!$F$23/'Activity levels'!$J14,0))))),0))</f>
        <v>0</v>
      </c>
      <c r="N40" s="7">
        <f>IF(Inputs!$B$60="Direct",IF(Inputs!$D$60="Generalist / Non-specialist Community Visits (Children)",Inputs!$C$60/'Activity levels'!$J15,0),IF(Inputs!$B$60="Indirect",IF(Inputs!$E$60="Headcount",Inputs!$C$60*'Allocation Drivers'!B15/'Allocation Drivers'!$B$23/'Activity levels'!$J15,IF(Inputs!$E$60="Floor Space",Inputs!$C$60*'Allocation Drivers'!C15/'Allocation Drivers'!$C$23/'Activity levels'!$J15,IF(Inputs!$E$60="Finance Time",Inputs!$C$60*'Allocation Drivers'!D15/'Allocation Drivers'!$D$23/'Activity levels'!$J15,IF(Inputs!$E$60="Meals Provided",Inputs!$C$60*'Allocation Drivers'!E15/'Allocation Drivers'!$E$23/'Activity levels'!$J15,IF(Inputs!$E$60="Clinical Time",Inputs!$C$60*'Allocation Drivers'!F15/'Allocation Drivers'!$F$23/'Activity levels'!$J15,0))))),0))</f>
        <v>0</v>
      </c>
      <c r="O40" s="7">
        <f>IF(Inputs!$B$60="Direct",IF(Inputs!$D$60="Do not use",Inputs!$C$60/'Activity levels'!$J17,0),IF(Inputs!$B$60="Indirect",IF(Inputs!$E$60="Headcount",Inputs!$C$60*'Allocation Drivers'!B16/'Allocation Drivers'!$B$23/'Activity levels'!$J17,IF(Inputs!$E$60="Floor Space",Inputs!$C$60*'Allocation Drivers'!C16/'Allocation Drivers'!$C$23/'Activity levels'!$J17,IF(Inputs!$E$60="Finance Time",Inputs!$C$60*'Allocation Drivers'!D16/'Allocation Drivers'!$D$23/'Activity levels'!$J17,IF(Inputs!$E$60="Meals Provided",Inputs!$C$60*'Allocation Drivers'!E16/'Allocation Drivers'!$E$23/'Activity levels'!$J17,IF(Inputs!$E$60="Clinical Time",Inputs!$C$60*'Allocation Drivers'!F16/'Allocation Drivers'!$F$23/'Activity levels'!$J17,0))))),0))</f>
        <v>0</v>
      </c>
      <c r="P40" s="7">
        <f>IF(Inputs!$B$60="Direct",IF(Inputs!$D$60="Do not use",Inputs!$C$60/'Activity levels'!$J18,0),IF(Inputs!$B$60="Indirect",IF(Inputs!$E$60="Headcount",Inputs!$C$60*'Allocation Drivers'!B17/'Allocation Drivers'!$B$23/'Activity levels'!$J18,IF(Inputs!$E$60="Floor Space",Inputs!$C$60*'Allocation Drivers'!C17/'Allocation Drivers'!$C$23/'Activity levels'!$J18,IF(Inputs!$E$60="Finance Time",Inputs!$C$60*'Allocation Drivers'!D17/'Allocation Drivers'!$D$23/'Activity levels'!$J18,IF(Inputs!$E$60="Meals Provided",Inputs!$C$60*'Allocation Drivers'!E17/'Allocation Drivers'!$E$23/'Activity levels'!$J18,IF(Inputs!$E$60="Clinical Time",Inputs!$C$60*'Allocation Drivers'!F17/'Allocation Drivers'!$F$23/'Activity levels'!$J18,0))))),0))</f>
        <v>0</v>
      </c>
      <c r="Q40" s="7">
        <f>IF(Inputs!$B$60="Direct",IF(Inputs!$D$60="Bereavement / Family support / Living well (Children)",Inputs!$C$60/'Activity levels'!$J19,0),IF(Inputs!$B$60="Indirect",IF(Inputs!$E$60="Headcount",Inputs!$C$60*'Allocation Drivers'!B18/'Allocation Drivers'!$B$23/'Activity levels'!$J19,IF(Inputs!$E$60="Floor Space",Inputs!$C$60*'Allocation Drivers'!C18/'Allocation Drivers'!$C$23/'Activity levels'!$J19,IF(Inputs!$E$60="Finance Time",Inputs!$C$60*'Allocation Drivers'!D18/'Allocation Drivers'!$D$23/'Activity levels'!$J19,IF(Inputs!$E$60="Meals Provided",Inputs!$C$60*'Allocation Drivers'!E18/'Allocation Drivers'!$E$23/'Activity levels'!$J19,IF(Inputs!$E$60="Clinical Time",Inputs!$C$60*'Allocation Drivers'!F18/'Allocation Drivers'!$F$23/'Activity levels'!$J19,0))))),0))</f>
        <v>0</v>
      </c>
    </row>
    <row r="41" spans="1:17" x14ac:dyDescent="0.2">
      <c r="A41" t="s">
        <v>83</v>
      </c>
      <c r="B41" s="7">
        <f>IF(Inputs!$B$61="Direct",IF(Inputs!$D$61="Inpatient (Adult)",Inputs!$C$61/'Activity levels'!$J4,0),IF(Inputs!$B$61="Indirect",IF(Inputs!$E$61="Headcount",Inputs!$C$61*'Allocation Drivers'!B4/'Allocation Drivers'!$B$23/'Activity levels'!$J4,IF(Inputs!$E$61="Floor Space",Inputs!$C$61*'Allocation Drivers'!C4/'Allocation Drivers'!$C$23/'Activity levels'!$J4,IF(Inputs!$E$61="Finance Time",Inputs!$C$61*'Allocation Drivers'!D4/'Allocation Drivers'!$D$23/'Activity levels'!$J4,IF(Inputs!$E$61="Meals Provided",Inputs!$C$61*'Allocation Drivers'!E4/'Allocation Drivers'!$E$23/'Activity levels'!$J4,IF(Inputs!$E$61="Clinical Time",Inputs!$C$61*'Allocation Drivers'!F4/'Allocation Drivers'!$F$23/'Activity levels'!$J4,0))))),0))</f>
        <v>0</v>
      </c>
      <c r="C41" s="7">
        <f>IF(Inputs!$B$61="Direct",IF(Inputs!$D$61="Outpatient / Hospital Inreach (Adult)",Inputs!$C$61/'Activity levels'!$J5,0),IF(Inputs!$B$61="Indirect",IF(Inputs!$E$61="Headcount",Inputs!$C$61*'Allocation Drivers'!B5/'Allocation Drivers'!$B$23/'Activity levels'!$J5,IF(Inputs!$E$61="Floor Space",Inputs!$C$61*'Allocation Drivers'!C5/'Allocation Drivers'!$C$23/'Activity levels'!$J5,IF(Inputs!$E$61="Finance Time",Inputs!$C$61*'Allocation Drivers'!D5/'Allocation Drivers'!$D$23/'Activity levels'!$J5,IF(Inputs!$E$61="Meals Provided",Inputs!$C$61*'Allocation Drivers'!E5/'Allocation Drivers'!$E$23/'Activity levels'!$J5,IF(Inputs!$E$61="Clinical Time",Inputs!$C$61*'Allocation Drivers'!F5/'Allocation Drivers'!$F$23/'Activity levels'!$J5,0))))),0))</f>
        <v>0</v>
      </c>
      <c r="D41" s="7">
        <f>IF(Inputs!$B$61="Direct",IF(Inputs!$D$61="Specialist Care at Home (Hospice at Home / Rapid Response etc) (Adult)",Inputs!$C$61/'Activity levels'!$J6,0),IF(Inputs!$B$61="Indirect",IF(Inputs!$E$61="Headcount",Inputs!$C$61*'Allocation Drivers'!B6/'Allocation Drivers'!$B$23/'Activity levels'!$J6,IF(Inputs!$E$61="Floor Space",Inputs!$C$61*'Allocation Drivers'!C6/'Allocation Drivers'!$C$23/'Activity levels'!$J6,IF(Inputs!$E$61="Finance Time",Inputs!$C$61*'Allocation Drivers'!D6/'Allocation Drivers'!$D$23/'Activity levels'!$J6,IF(Inputs!$E$61="Meals Provided",Inputs!$C$61*'Allocation Drivers'!E6/'Allocation Drivers'!$E$23/'Activity levels'!$J6,IF(Inputs!$E$61="Clinical Time",Inputs!$C$61*'Allocation Drivers'!F6/'Allocation Drivers'!$F$23/'Activity levels'!$J6,0))))),0))</f>
        <v>0</v>
      </c>
      <c r="E41" s="7">
        <f>IF(Inputs!$B$61="Direct",IF(Inputs!$D$61="Generalist / Non-specialist Community Visits (Adult)",Inputs!$C$61/'Activity levels'!$J7,0),IF(Inputs!$B$61="Indirect",IF(Inputs!$E$61="Headcount",Inputs!$C$61*'Allocation Drivers'!B7/'Allocation Drivers'!$B$23/'Activity levels'!$J7,IF(Inputs!$E$61="Floor Space",Inputs!$C$61*'Allocation Drivers'!C7/'Allocation Drivers'!$C$23/'Activity levels'!$J7,IF(Inputs!$E$61="Finance Time",Inputs!$C$61*'Allocation Drivers'!D7/'Allocation Drivers'!$D$23/'Activity levels'!$J7,IF(Inputs!$E$61="Meals Provided",Inputs!$C$61*'Allocation Drivers'!E7/'Allocation Drivers'!$E$23/'Activity levels'!$J7,IF(Inputs!$E$61="Clinical Time",Inputs!$C$61*'Allocation Drivers'!F7/'Allocation Drivers'!$F$23/'Activity levels'!$J7,0))))),0))</f>
        <v>0</v>
      </c>
      <c r="F41" s="7">
        <f>IF(Inputs!$B$61="Direct",IF(Inputs!$D$61="Domicilliary Care",Inputs!$C$61/'Activity levels'!$J16,0),IF(Inputs!$B$61="Indirect",IF(Inputs!$E$61="Headcount",Inputs!$C$61*'Allocation Drivers'!B15/'Allocation Drivers'!$B$23/'Activity levels'!$J16,IF(Inputs!$E$61="Floor Space",Inputs!$C$61*'Allocation Drivers'!C15/'Allocation Drivers'!$C$23/'Activity levels'!$J16,IF(Inputs!$E$61="Finance Time",Inputs!$C$61*'Allocation Drivers'!D15/'Allocation Drivers'!$D$23/'Activity levels'!$J16,IF(Inputs!$E$61="Meals Provided",Inputs!$C$61*'Allocation Drivers'!E15/'Allocation Drivers'!$E$23/'Activity levels'!$J16,IF(Inputs!$E$61="Clinical Time",Inputs!$C$61*'Allocation Drivers'!F15/'Allocation Drivers'!$F$23/'Activity levels'!$J16,0))))),0))</f>
        <v>0</v>
      </c>
      <c r="G41" s="7">
        <f>IF(Inputs!$B$61="Direct",IF(Inputs!$D$61="Lymphoedema",Inputs!$C$61/'Activity levels'!$J8,0),IF(Inputs!$B$61="Indirect",IF(Inputs!$E$61="Headcount",Inputs!$C$61*'Allocation Drivers'!B8/'Allocation Drivers'!$B$23/'Activity levels'!$J8,IF(Inputs!$E$61="Floor Space",Inputs!$C$61*'Allocation Drivers'!C8/'Allocation Drivers'!$C$23/'Activity levels'!$J8,IF(Inputs!$E$61="Finance Time",Inputs!$C$61*'Allocation Drivers'!D8/'Allocation Drivers'!$D$23/'Activity levels'!$J8,IF(Inputs!$E$61="Meals Provided",Inputs!$C$61*'Allocation Drivers'!E8/'Allocation Drivers'!$E$23/'Activity levels'!$J8,IF(Inputs!$E$61="Clinical Time",Inputs!$C$61*'Allocation Drivers'!F8/'Allocation Drivers'!$F$23/'Activity levels'!$J8,0))))),0))</f>
        <v>0</v>
      </c>
      <c r="H41" s="7">
        <f>IF(Inputs!$B$61="Direct",IF(Inputs!$D$61="Education",Inputs!$C$61/'Activity levels'!$J9,0),IF(Inputs!$B$61="Indirect",IF(Inputs!$E$61="Headcount",Inputs!$C$61*'Allocation Drivers'!B9/'Allocation Drivers'!$B$23/'Activity levels'!$J9,IF(Inputs!$E$61="Floor Space",Inputs!$C$61*'Allocation Drivers'!C9/'Allocation Drivers'!$C$23/'Activity levels'!$J9,IF(Inputs!$E$61="Finance Time",Inputs!$C$61*'Allocation Drivers'!D9/'Allocation Drivers'!$D$23/'Activity levels'!$J9,IF(Inputs!$E$61="Meals Provided",Inputs!$C$61*'Allocation Drivers'!E9/'Allocation Drivers'!$E$23/'Activity levels'!$J9,IF(Inputs!$E$61="Clinical Time",Inputs!$C$61*'Allocation Drivers'!F9/'Allocation Drivers'!$F$23/'Activity levels'!$J9,0))))),0))</f>
        <v>0</v>
      </c>
      <c r="I41" s="7">
        <f>IF(Inputs!$B$61="Direct",IF(Inputs!$D$61="Research",Inputs!$C$61/'Activity levels'!$J10,0),IF(Inputs!$B$61="Indirect",IF(Inputs!$E$61="Headcount",Inputs!$C$61*'Allocation Drivers'!B10/'Allocation Drivers'!$B$23/'Activity levels'!$J10,IF(Inputs!$E$61="Floor Space",Inputs!$C$61*'Allocation Drivers'!C10/'Allocation Drivers'!$C$23/'Activity levels'!$J10,IF(Inputs!$E$61="Finance Time",Inputs!$C$61*'Allocation Drivers'!D10/'Allocation Drivers'!$D$23/'Activity levels'!$J10,IF(Inputs!$E$61="Meals Provided",Inputs!$C$61*'Allocation Drivers'!E10/'Allocation Drivers'!$E$23/'Activity levels'!$J10,IF(Inputs!$E$61="Clinical Time",Inputs!$C$61*'Allocation Drivers'!F10/'Allocation Drivers'!$F$23/'Activity levels'!$J10,0))))),0))</f>
        <v>0</v>
      </c>
      <c r="J41" s="7" t="e">
        <f>IF(Inputs!$B$61="Direct",IF(Inputs!$D$61="Bereavement / Family Support / Living Well (Adult)",Inputs!$C$61/'Activity levels'!$J11,0),IF(Inputs!$B$61="Indirect",IF(Inputs!$E$61="Headcount",Inputs!$C$61*'Allocation Drivers'!B11/'Allocation Drivers'!$B$23/'Activity levels'!$J11,IF(Inputs!$E$61="Floor Space",Inputs!$C$61*'Allocation Drivers'!C11/'Allocation Drivers'!$C$23/'Activity levels'!$J11,IF(Inputs!$E$61="Finance Time",Inputs!$C$61*'Allocation Drivers'!D11/'Allocation Drivers'!$D$23/'Activity levels'!$J11,IF(Inputs!$E$61="Meals Provided",Inputs!$C$61*'Allocation Drivers'!E11/'Allocation Drivers'!$E$23/'Activity levels'!$J11,IF(Inputs!$E$61="Clinical Time",Inputs!$C$61*'Allocation Drivers'!F11/'Allocation Drivers'!$F$23/'Activity levels'!$J11,0))))),0))</f>
        <v>#DIV/0!</v>
      </c>
      <c r="K41" s="7">
        <f>IF(Inputs!$B$61="Direct",IF(Inputs!$D$61="Inpatient (Children)",Inputs!$C$61/'Activity levels'!$J12,0),IF(Inputs!$B$61="Indirect",IF(Inputs!$E$61="Headcount",Inputs!$C$61*'Allocation Drivers'!B12/'Allocation Drivers'!$B$23/'Activity levels'!$J12,IF(Inputs!$E$61="Floor Space",Inputs!$C$61*'Allocation Drivers'!C12/'Allocation Drivers'!$C$23/'Activity levels'!$J12,IF(Inputs!$E$61="Finance Time",Inputs!$C$61*'Allocation Drivers'!D12/'Allocation Drivers'!$D$23/'Activity levels'!$J12,IF(Inputs!$E$61="Meals Provided",Inputs!$C$61*'Allocation Drivers'!E12/'Allocation Drivers'!$E$23/'Activity levels'!$J12,IF(Inputs!$E$61="Clinical Time",Inputs!$C$61*'Allocation Drivers'!F12/'Allocation Drivers'!$F$23/'Activity levels'!$J12,0))))),0))</f>
        <v>0</v>
      </c>
      <c r="L41" s="7">
        <f>IF(Inputs!$B$61="Direct",IF(Inputs!$D$61="Outpatient  / Hospital Inreach (Children)",Inputs!$C$61/'Activity levels'!$J13,0),IF(Inputs!$B$61="Indirect",IF(Inputs!$E$61="Headcount",Inputs!$C$61*'Allocation Drivers'!B13/'Allocation Drivers'!$B$23/'Activity levels'!$J13,IF(Inputs!$E$61="Floor Space",Inputs!$C$61*'Allocation Drivers'!C13/'Allocation Drivers'!$C$23/'Activity levels'!$J13,IF(Inputs!$E$61="Finance Time",Inputs!$C$61*'Allocation Drivers'!D13/'Allocation Drivers'!$D$23/'Activity levels'!$J13,IF(Inputs!$E$61="Meals Provided",Inputs!$C$61*'Allocation Drivers'!E13/'Allocation Drivers'!$E$23/'Activity levels'!$J13,IF(Inputs!$E$61="Clinical Time",Inputs!$C$61*'Allocation Drivers'!F13/'Allocation Drivers'!$F$23/'Activity levels'!$J13,0))))),0))</f>
        <v>0</v>
      </c>
      <c r="M41" s="7">
        <f>IF(Inputs!$B$61="Direct",IF(Inputs!$D$61="Specialist Care at Home (Hospice at Home / Rapid Response etc) (Children)",Inputs!$C$61/'Activity levels'!$J14,0),IF(Inputs!$B$61="Indirect",IF(Inputs!$E$61="Headcount",Inputs!$C$61*'Allocation Drivers'!B14/'Allocation Drivers'!$B$23/'Activity levels'!$J14,IF(Inputs!$E$61="Floor Space",Inputs!$C$61*'Allocation Drivers'!C14/'Allocation Drivers'!$C$23/'Activity levels'!$J14,IF(Inputs!$E$61="Finance Time",Inputs!$C$61*'Allocation Drivers'!D14/'Allocation Drivers'!$D$23/'Activity levels'!$J14,IF(Inputs!$E$61="Meals Provided",Inputs!$C$61*'Allocation Drivers'!E14/'Allocation Drivers'!$E$23/'Activity levels'!$J14,IF(Inputs!$E$61="Clinical Time",Inputs!$C$61*'Allocation Drivers'!F14/'Allocation Drivers'!$F$23/'Activity levels'!$J14,0))))),0))</f>
        <v>0</v>
      </c>
      <c r="N41" s="7">
        <f>IF(Inputs!$B$61="Direct",IF(Inputs!$D$61="Generalist / Non-specialist Community Visits (Children)",Inputs!$C$61/'Activity levels'!$J15,0),IF(Inputs!$B$61="Indirect",IF(Inputs!$E$61="Headcount",Inputs!$C$61*'Allocation Drivers'!B15/'Allocation Drivers'!$B$23/'Activity levels'!$J15,IF(Inputs!$E$61="Floor Space",Inputs!$C$61*'Allocation Drivers'!C15/'Allocation Drivers'!$C$23/'Activity levels'!$J15,IF(Inputs!$E$61="Finance Time",Inputs!$C$61*'Allocation Drivers'!D15/'Allocation Drivers'!$D$23/'Activity levels'!$J15,IF(Inputs!$E$61="Meals Provided",Inputs!$C$61*'Allocation Drivers'!E15/'Allocation Drivers'!$E$23/'Activity levels'!$J15,IF(Inputs!$E$61="Clinical Time",Inputs!$C$61*'Allocation Drivers'!F15/'Allocation Drivers'!$F$23/'Activity levels'!$J15,0))))),0))</f>
        <v>0</v>
      </c>
      <c r="O41" s="7">
        <f>IF(Inputs!$B$61="Direct",IF(Inputs!$D$61="Do not use",Inputs!$C$61/'Activity levels'!$J17,0),IF(Inputs!$B$61="Indirect",IF(Inputs!$E$61="Headcount",Inputs!$C$61*'Allocation Drivers'!B16/'Allocation Drivers'!$B$23/'Activity levels'!$J17,IF(Inputs!$E$61="Floor Space",Inputs!$C$61*'Allocation Drivers'!C16/'Allocation Drivers'!$C$23/'Activity levels'!$J17,IF(Inputs!$E$61="Finance Time",Inputs!$C$61*'Allocation Drivers'!D16/'Allocation Drivers'!$D$23/'Activity levels'!$J17,IF(Inputs!$E$61="Meals Provided",Inputs!$C$61*'Allocation Drivers'!E16/'Allocation Drivers'!$E$23/'Activity levels'!$J17,IF(Inputs!$E$61="Clinical Time",Inputs!$C$61*'Allocation Drivers'!F16/'Allocation Drivers'!$F$23/'Activity levels'!$J17,0))))),0))</f>
        <v>0</v>
      </c>
      <c r="P41" s="7">
        <f>IF(Inputs!$B$61="Direct",IF(Inputs!$D$61="Do not use",Inputs!$C$61/'Activity levels'!$J18,0),IF(Inputs!$B$61="Indirect",IF(Inputs!$E$61="Headcount",Inputs!$C$61*'Allocation Drivers'!B17/'Allocation Drivers'!$B$23/'Activity levels'!$J18,IF(Inputs!$E$61="Floor Space",Inputs!$C$61*'Allocation Drivers'!C17/'Allocation Drivers'!$C$23/'Activity levels'!$J18,IF(Inputs!$E$61="Finance Time",Inputs!$C$61*'Allocation Drivers'!D17/'Allocation Drivers'!$D$23/'Activity levels'!$J18,IF(Inputs!$E$61="Meals Provided",Inputs!$C$61*'Allocation Drivers'!E17/'Allocation Drivers'!$E$23/'Activity levels'!$J18,IF(Inputs!$E$61="Clinical Time",Inputs!$C$61*'Allocation Drivers'!F17/'Allocation Drivers'!$F$23/'Activity levels'!$J18,0))))),0))</f>
        <v>0</v>
      </c>
      <c r="Q41" s="7">
        <f>IF(Inputs!$B$61="Direct",IF(Inputs!$D$61="Bereavement / Family support / Living well (Children)",Inputs!$C$61/'Activity levels'!$J19,0),IF(Inputs!$B$61="Indirect",IF(Inputs!$E$61="Headcount",Inputs!$C$61*'Allocation Drivers'!B18/'Allocation Drivers'!$B$23/'Activity levels'!$J19,IF(Inputs!$E$61="Floor Space",Inputs!$C$61*'Allocation Drivers'!C18/'Allocation Drivers'!$C$23/'Activity levels'!$J19,IF(Inputs!$E$61="Finance Time",Inputs!$C$61*'Allocation Drivers'!D18/'Allocation Drivers'!$D$23/'Activity levels'!$J19,IF(Inputs!$E$61="Meals Provided",Inputs!$C$61*'Allocation Drivers'!E18/'Allocation Drivers'!$E$23/'Activity levels'!$J19,IF(Inputs!$E$61="Clinical Time",Inputs!$C$61*'Allocation Drivers'!F18/'Allocation Drivers'!$F$23/'Activity levels'!$J19,0))))),0))</f>
        <v>0</v>
      </c>
    </row>
    <row r="42" spans="1:17" x14ac:dyDescent="0.2">
      <c r="A42" t="s">
        <v>74</v>
      </c>
      <c r="B42" s="7">
        <f>IF(Inputs!$B$63="Direct",IF(Inputs!$D$63="Inpatient (Adult)",Inputs!$C$63/'Activity levels'!$J4,0),IF(Inputs!$B$63="Indirect",IF(Inputs!$E$63="Headcount",Inputs!$C$63*'Allocation Drivers'!B4/'Allocation Drivers'!$B$23/'Activity levels'!$J4,IF(Inputs!$E$63="Floor Space",Inputs!$C$63*'Allocation Drivers'!C4/'Allocation Drivers'!$C$23/'Activity levels'!$J4,IF(Inputs!$E$63="Finance Time",Inputs!$C$63*'Allocation Drivers'!D4/'Allocation Drivers'!$D$23/'Activity levels'!$J4,IF(Inputs!$E$63="Meals Provided",Inputs!$C$63*'Allocation Drivers'!E4/'Allocation Drivers'!$E$23/'Activity levels'!$J4,IF(Inputs!$E$63="Clinical Time",Inputs!$C$63*'Allocation Drivers'!F4/'Allocation Drivers'!$F$23/'Activity levels'!$J4,0))))),0))</f>
        <v>0</v>
      </c>
      <c r="C42" s="7">
        <f>IF(Inputs!$B$63="Direct",IF(Inputs!$D$63="Outpatient / Hospital Inreach (Adult)",Inputs!$C$63/'Activity levels'!$J5,0),IF(Inputs!$B$63="Indirect",IF(Inputs!$E$63="Headcount",Inputs!$C$63*'Allocation Drivers'!B5/'Allocation Drivers'!$B$23/'Activity levels'!$J5,IF(Inputs!$E$63="Floor Space",Inputs!$C$63*'Allocation Drivers'!C5/'Allocation Drivers'!$C$23/'Activity levels'!$J5,IF(Inputs!$E$63="Finance Time",Inputs!$C$63*'Allocation Drivers'!D5/'Allocation Drivers'!$D$23/'Activity levels'!$J5,IF(Inputs!$E$63="Meals Provided",Inputs!$C$63*'Allocation Drivers'!E5/'Allocation Drivers'!$E$23/'Activity levels'!$J5,IF(Inputs!$E$63="Clinical Time",Inputs!$C$63*'Allocation Drivers'!F5/'Allocation Drivers'!$F$23/'Activity levels'!$J5,0))))),0))</f>
        <v>0</v>
      </c>
      <c r="D42" s="7">
        <f>IF(Inputs!$B$63="Direct",IF(Inputs!$D$63="Specialist Care at Home (Hospice at Home / Rapid Response etc) (Adult)",Inputs!$C$63/'Activity levels'!$J6,0),IF(Inputs!$B$63="Indirect",IF(Inputs!$E$63="Headcount",Inputs!$C$63*'Allocation Drivers'!B6/'Allocation Drivers'!$B$23/'Activity levels'!$J6,IF(Inputs!$E$63="Floor Space",Inputs!$C$63*'Allocation Drivers'!C6/'Allocation Drivers'!$C$23/'Activity levels'!$J6,IF(Inputs!$E$63="Finance Time",Inputs!$C$63*'Allocation Drivers'!D6/'Allocation Drivers'!$D$23/'Activity levels'!$J6,IF(Inputs!$E$63="Meals Provided",Inputs!$C$63*'Allocation Drivers'!E6/'Allocation Drivers'!$E$23/'Activity levels'!$J6,IF(Inputs!$E$63="Clinical Time",Inputs!$C$63*'Allocation Drivers'!F6/'Allocation Drivers'!$F$23/'Activity levels'!$J6,0))))),0))</f>
        <v>0</v>
      </c>
      <c r="E42" s="7">
        <f>IF(Inputs!$B$63="Direct",IF(Inputs!$D$63="Generalist / Non-specialist Community Visits (Adult)",Inputs!$C$63/'Activity levels'!$J7,0),IF(Inputs!$B$63="Indirect",IF(Inputs!$E$63="Headcount",Inputs!$C$63*'Allocation Drivers'!B7/'Allocation Drivers'!$B$23/'Activity levels'!$J7,IF(Inputs!$E$63="Floor Space",Inputs!$C$63*'Allocation Drivers'!C7/'Allocation Drivers'!$C$23/'Activity levels'!$J7,IF(Inputs!$E$63="Finance Time",Inputs!$C$63*'Allocation Drivers'!D7/'Allocation Drivers'!$D$23/'Activity levels'!$J7,IF(Inputs!$E$63="Meals Provided",Inputs!$C$63*'Allocation Drivers'!E7/'Allocation Drivers'!$E$23/'Activity levels'!$J7,IF(Inputs!$E$63="Clinical Time",Inputs!$C$63*'Allocation Drivers'!F7/'Allocation Drivers'!$F$23/'Activity levels'!$J7,0))))),0))</f>
        <v>0</v>
      </c>
      <c r="F42" s="7">
        <f>IF(Inputs!$B$63="Direct",IF(Inputs!$D$63="Domicilliary Care",Inputs!$C$63/'Activity levels'!$J16,0),IF(Inputs!$B$63="Indirect",IF(Inputs!$E$63="Headcount",Inputs!$C$63*'Allocation Drivers'!B15/'Allocation Drivers'!$B$23/'Activity levels'!$J16,IF(Inputs!$E$63="Floor Space",Inputs!$C$63*'Allocation Drivers'!C15/'Allocation Drivers'!$C$23/'Activity levels'!$J16,IF(Inputs!$E$63="Finance Time",Inputs!$C$63*'Allocation Drivers'!D15/'Allocation Drivers'!$D$23/'Activity levels'!$J16,IF(Inputs!$E$63="Meals Provided",Inputs!$C$63*'Allocation Drivers'!E15/'Allocation Drivers'!$E$23/'Activity levels'!$J16,IF(Inputs!$E$63="Clinical Time",Inputs!$C$63*'Allocation Drivers'!F15/'Allocation Drivers'!$F$23/'Activity levels'!$J16,0))))),0))</f>
        <v>0</v>
      </c>
      <c r="G42" s="7">
        <f>IF(Inputs!$B$63="Direct",IF(Inputs!$D$63="Lymphoedema",Inputs!$C$63/'Activity levels'!$J8,0),IF(Inputs!$B$63="Indirect",IF(Inputs!$E$63="Headcount",Inputs!$C$63*'Allocation Drivers'!B8/'Allocation Drivers'!$B$23/'Activity levels'!$J8,IF(Inputs!$E$63="Floor Space",Inputs!$C$63*'Allocation Drivers'!C8/'Allocation Drivers'!$C$23/'Activity levels'!$J8,IF(Inputs!$E$63="Finance Time",Inputs!$C$63*'Allocation Drivers'!D8/'Allocation Drivers'!$D$23/'Activity levels'!$J8,IF(Inputs!$E$63="Meals Provided",Inputs!$C$63*'Allocation Drivers'!E8/'Allocation Drivers'!$E$23/'Activity levels'!$J8,IF(Inputs!$E$63="Clinical Time",Inputs!$C$63*'Allocation Drivers'!F8/'Allocation Drivers'!$F$23/'Activity levels'!$J8,0))))),0))</f>
        <v>0</v>
      </c>
      <c r="H42" s="7">
        <f>IF(Inputs!$B$63="Direct",IF(Inputs!$D$63="Education",Inputs!$C$63/'Activity levels'!$J9,0),IF(Inputs!$B$63="Indirect",IF(Inputs!$E$63="Headcount",Inputs!$C$63*'Allocation Drivers'!B9/'Allocation Drivers'!$B$23/'Activity levels'!$J9,IF(Inputs!$E$63="Floor Space",Inputs!$C$63*'Allocation Drivers'!C9/'Allocation Drivers'!$C$23/'Activity levels'!$J9,IF(Inputs!$E$63="Finance Time",Inputs!$C$63*'Allocation Drivers'!D9/'Allocation Drivers'!$D$23/'Activity levels'!$J9,IF(Inputs!$E$63="Meals Provided",Inputs!$C$63*'Allocation Drivers'!E9/'Allocation Drivers'!$E$23/'Activity levels'!$J9,IF(Inputs!$E$63="Clinical Time",Inputs!$C$63*'Allocation Drivers'!F9/'Allocation Drivers'!$F$23/'Activity levels'!$J9,0))))),0))</f>
        <v>0</v>
      </c>
      <c r="I42" s="7">
        <f>IF(Inputs!$B$63="Direct",IF(Inputs!$D$63="Research",Inputs!$C$63/'Activity levels'!$J10,0),IF(Inputs!$B$63="Indirect",IF(Inputs!$E$63="Headcount",Inputs!$C$63*'Allocation Drivers'!B10/'Allocation Drivers'!$B$23/'Activity levels'!$J10,IF(Inputs!$E$63="Floor Space",Inputs!$C$63*'Allocation Drivers'!C10/'Allocation Drivers'!$C$23/'Activity levels'!$J10,IF(Inputs!$E$63="Finance Time",Inputs!$C$63*'Allocation Drivers'!D10/'Allocation Drivers'!$D$23/'Activity levels'!$J10,IF(Inputs!$E$63="Meals Provided",Inputs!$C$63*'Allocation Drivers'!E10/'Allocation Drivers'!$E$23/'Activity levels'!$J10,IF(Inputs!$E$63="Clinical Time",Inputs!$C$63*'Allocation Drivers'!F10/'Allocation Drivers'!$F$23/'Activity levels'!$J10,0))))),0))</f>
        <v>0</v>
      </c>
      <c r="J42" s="7">
        <f>IF(Inputs!$B$63="Direct",IF(Inputs!$D$63="Bereavement / Family Support / Living Well (Adult)",Inputs!$C$63/'Activity levels'!$J11,0),IF(Inputs!$B$63="Indirect",IF(Inputs!$E$63="Headcount",Inputs!$C$63*'Allocation Drivers'!B11/'Allocation Drivers'!$B$23/'Activity levels'!$J11,IF(Inputs!$E$63="Floor Space",Inputs!$C$63*'Allocation Drivers'!C11/'Allocation Drivers'!$C$23/'Activity levels'!$J11,IF(Inputs!$E$63="Finance Time",Inputs!$C$63*'Allocation Drivers'!D11/'Allocation Drivers'!$D$23/'Activity levels'!$J11,IF(Inputs!$E$63="Meals Provided",Inputs!$C$63*'Allocation Drivers'!E11/'Allocation Drivers'!$E$23/'Activity levels'!$J11,IF(Inputs!$E$63="Clinical Time",Inputs!$C$63*'Allocation Drivers'!F11/'Allocation Drivers'!$F$23/'Activity levels'!$J11,0))))),0))</f>
        <v>0</v>
      </c>
      <c r="K42" s="7" t="e">
        <f>IF(Inputs!$B$63="Direct",IF(Inputs!$D$63="Inpatient (Children)",Inputs!$C$63/'Activity levels'!$J12,0),IF(Inputs!$B$63="Indirect",IF(Inputs!$E$63="Headcount",Inputs!$C$63*'Allocation Drivers'!B12/'Allocation Drivers'!$B$23/'Activity levels'!$J12,IF(Inputs!$E$63="Floor Space",Inputs!$C$63*'Allocation Drivers'!C12/'Allocation Drivers'!$C$23/'Activity levels'!$J12,IF(Inputs!$E$63="Finance Time",Inputs!$C$63*'Allocation Drivers'!D12/'Allocation Drivers'!$D$23/'Activity levels'!$J12,IF(Inputs!$E$63="Meals Provided",Inputs!$C$63*'Allocation Drivers'!E12/'Allocation Drivers'!$E$23/'Activity levels'!$J12,IF(Inputs!$E$63="Clinical Time",Inputs!$C$63*'Allocation Drivers'!F12/'Allocation Drivers'!$F$23/'Activity levels'!$J12,0))))),0))</f>
        <v>#DIV/0!</v>
      </c>
      <c r="L42" s="7">
        <f>IF(Inputs!$B$63="Direct",IF(Inputs!$D$63="Outpatient  / Hospital Inreach (Children)",Inputs!$C$63/'Activity levels'!$J13,0),IF(Inputs!$B$63="Indirect",IF(Inputs!$E$63="Headcount",Inputs!$C$63*'Allocation Drivers'!B13/'Allocation Drivers'!$B$23/'Activity levels'!$J13,IF(Inputs!$E$63="Floor Space",Inputs!$C$63*'Allocation Drivers'!C13/'Allocation Drivers'!$C$23/'Activity levels'!$J13,IF(Inputs!$E$63="Finance Time",Inputs!$C$63*'Allocation Drivers'!D13/'Allocation Drivers'!$D$23/'Activity levels'!$J13,IF(Inputs!$E$63="Meals Provided",Inputs!$C$63*'Allocation Drivers'!E13/'Allocation Drivers'!$E$23/'Activity levels'!$J13,IF(Inputs!$E$63="Clinical Time",Inputs!$C$63*'Allocation Drivers'!F13/'Allocation Drivers'!$F$23/'Activity levels'!$J13,0))))),0))</f>
        <v>0</v>
      </c>
      <c r="M42" s="7">
        <f>IF(Inputs!$B$63="Direct",IF(Inputs!$D$63="Specialist Care at Home (Hospice at Home / Rapid Response etc) (Children)",Inputs!$C$63/'Activity levels'!$J14,0),IF(Inputs!$B$63="Indirect",IF(Inputs!$E$63="Headcount",Inputs!$C$63*'Allocation Drivers'!B14/'Allocation Drivers'!$B$23/'Activity levels'!$J14,IF(Inputs!$E$63="Floor Space",Inputs!$C$63*'Allocation Drivers'!C14/'Allocation Drivers'!$C$23/'Activity levels'!$J14,IF(Inputs!$E$63="Finance Time",Inputs!$C$63*'Allocation Drivers'!D14/'Allocation Drivers'!$D$23/'Activity levels'!$J14,IF(Inputs!$E$63="Meals Provided",Inputs!$C$63*'Allocation Drivers'!E14/'Allocation Drivers'!$E$23/'Activity levels'!$J14,IF(Inputs!$E$63="Clinical Time",Inputs!$C$63*'Allocation Drivers'!F14/'Allocation Drivers'!$F$23/'Activity levels'!$J14,0))))),0))</f>
        <v>0</v>
      </c>
      <c r="N42" s="7">
        <f>IF(Inputs!$B$63="Direct",IF(Inputs!$D$63="Generalist / Non-specialist Community Visits (Children)",Inputs!$C$63/'Activity levels'!$J15,0),IF(Inputs!$B$63="Indirect",IF(Inputs!$E$63="Headcount",Inputs!$C$63*'Allocation Drivers'!B15/'Allocation Drivers'!$B$23/'Activity levels'!$J15,IF(Inputs!$E$63="Floor Space",Inputs!$C$63*'Allocation Drivers'!C15/'Allocation Drivers'!$C$23/'Activity levels'!$J15,IF(Inputs!$E$63="Finance Time",Inputs!$C$63*'Allocation Drivers'!D15/'Allocation Drivers'!$D$23/'Activity levels'!$J15,IF(Inputs!$E$63="Meals Provided",Inputs!$C$63*'Allocation Drivers'!E15/'Allocation Drivers'!$E$23/'Activity levels'!$J15,IF(Inputs!$E$63="Clinical Time",Inputs!$C$63*'Allocation Drivers'!F15/'Allocation Drivers'!$F$23/'Activity levels'!$J15,0))))),0))</f>
        <v>0</v>
      </c>
      <c r="O42" s="7">
        <f>IF(Inputs!$B$63="Direct",IF(Inputs!$D$63="Do not use",Inputs!$C$63/'Activity levels'!$J17,0),IF(Inputs!$B$63="Indirect",IF(Inputs!$E$63="Headcount",Inputs!$C$63*'Allocation Drivers'!B16/'Allocation Drivers'!$B$23/'Activity levels'!$J17,IF(Inputs!$E$63="Floor Space",Inputs!$C$63*'Allocation Drivers'!C16/'Allocation Drivers'!$C$23/'Activity levels'!$J17,IF(Inputs!$E$63="Finance Time",Inputs!$C$63*'Allocation Drivers'!D16/'Allocation Drivers'!$D$23/'Activity levels'!$J17,IF(Inputs!$E$63="Meals Provided",Inputs!$C$63*'Allocation Drivers'!E16/'Allocation Drivers'!$E$23/'Activity levels'!$J17,IF(Inputs!$E$63="Clinical Time",Inputs!$C$63*'Allocation Drivers'!F16/'Allocation Drivers'!$F$23/'Activity levels'!$J17,0))))),0))</f>
        <v>0</v>
      </c>
      <c r="P42" s="7">
        <f>IF(Inputs!$B$63="Direct",IF(Inputs!$D$63="Do not use",Inputs!$C$63/'Activity levels'!$J18,0),IF(Inputs!$B$63="Indirect",IF(Inputs!$E$63="Headcount",Inputs!$C$63*'Allocation Drivers'!B17/'Allocation Drivers'!$B$23/'Activity levels'!$J18,IF(Inputs!$E$63="Floor Space",Inputs!$C$63*'Allocation Drivers'!C17/'Allocation Drivers'!$C$23/'Activity levels'!$J18,IF(Inputs!$E$63="Finance Time",Inputs!$C$63*'Allocation Drivers'!D17/'Allocation Drivers'!$D$23/'Activity levels'!$J18,IF(Inputs!$E$63="Meals Provided",Inputs!$C$63*'Allocation Drivers'!E17/'Allocation Drivers'!$E$23/'Activity levels'!$J18,IF(Inputs!$E$63="Clinical Time",Inputs!$C$63*'Allocation Drivers'!F17/'Allocation Drivers'!$F$23/'Activity levels'!$J18,0))))),0))</f>
        <v>0</v>
      </c>
      <c r="Q42" s="7">
        <f>IF(Inputs!$B$63="Direct",IF(Inputs!$D$63="Bereavement / Family support / Living well (Children)",Inputs!$C$63/'Activity levels'!$J19,0),IF(Inputs!$B$63="Indirect",IF(Inputs!$E$63="Headcount",Inputs!$C$63*'Allocation Drivers'!B18/'Allocation Drivers'!$B$23/'Activity levels'!$J19,IF(Inputs!$E$63="Floor Space",Inputs!$C$63*'Allocation Drivers'!C18/'Allocation Drivers'!$C$23/'Activity levels'!$J19,IF(Inputs!$E$63="Finance Time",Inputs!$C$63*'Allocation Drivers'!D18/'Allocation Drivers'!$D$23/'Activity levels'!$J19,IF(Inputs!$E$63="Meals Provided",Inputs!$C$63*'Allocation Drivers'!E18/'Allocation Drivers'!$E$23/'Activity levels'!$J19,IF(Inputs!$E$63="Clinical Time",Inputs!$C$63*'Allocation Drivers'!F18/'Allocation Drivers'!$F$23/'Activity levels'!$J19,0))))),0))</f>
        <v>0</v>
      </c>
    </row>
    <row r="43" spans="1:17" x14ac:dyDescent="0.2">
      <c r="A43" t="s">
        <v>77</v>
      </c>
      <c r="B43" s="7">
        <f>IF(Inputs!$B$64="Direct",IF(Inputs!$D$64="Inpatient (Adult)",Inputs!$C$64/'Activity levels'!$J4,0),IF(Inputs!$B$64="Indirect",IF(Inputs!$E$64="Headcount",Inputs!$C$64*'Allocation Drivers'!B4/'Allocation Drivers'!$B$23/'Activity levels'!$J4,IF(Inputs!$E$64="Floor Space",Inputs!$C$64*'Allocation Drivers'!C4/'Allocation Drivers'!$C$23/'Activity levels'!$J4,IF(Inputs!$E$64="Finance Time",Inputs!$C$64*'Allocation Drivers'!D4/'Allocation Drivers'!$D$23/'Activity levels'!$J4,IF(Inputs!$E$64="Meals Provided",Inputs!$C$64*'Allocation Drivers'!E4/'Allocation Drivers'!$E$23/'Activity levels'!$J4,IF(Inputs!$E$64="Clinical Time",Inputs!$C$64*'Allocation Drivers'!F4/'Allocation Drivers'!$F$23/'Activity levels'!$J4,0))))),0))</f>
        <v>0</v>
      </c>
      <c r="C43" s="7">
        <f>IF(Inputs!$B$64="Direct",IF(Inputs!$D$64="Outpatient / Hospital Inreach (Adult)",Inputs!$C$64/'Activity levels'!$J5,0),IF(Inputs!$B$64="Indirect",IF(Inputs!$E$64="Headcount",Inputs!$C$64*'Allocation Drivers'!B5/'Allocation Drivers'!$B$23/'Activity levels'!$J5,IF(Inputs!$E$64="Floor Space",Inputs!$C$64*'Allocation Drivers'!C5/'Allocation Drivers'!$C$23/'Activity levels'!$J5,IF(Inputs!$E$64="Finance Time",Inputs!$C$64*'Allocation Drivers'!D5/'Allocation Drivers'!$D$23/'Activity levels'!$J5,IF(Inputs!$E$64="Meals Provided",Inputs!$C$64*'Allocation Drivers'!E5/'Allocation Drivers'!$E$23/'Activity levels'!$J5,IF(Inputs!$E$64="Clinical Time",Inputs!$C$64*'Allocation Drivers'!F5/'Allocation Drivers'!$F$23/'Activity levels'!$J5,0))))),0))</f>
        <v>0</v>
      </c>
      <c r="D43" s="7">
        <f>IF(Inputs!$B$64="Direct",IF(Inputs!$D$64="Specialist Care at Home (Hospice at Home / Rapid Response etc) (Adult)",Inputs!$C$64/'Activity levels'!$J6,0),IF(Inputs!$B$64="Indirect",IF(Inputs!$E$64="Headcount",Inputs!$C$64*'Allocation Drivers'!B6/'Allocation Drivers'!$B$23/'Activity levels'!$J6,IF(Inputs!$E$64="Floor Space",Inputs!$C$64*'Allocation Drivers'!C6/'Allocation Drivers'!$C$23/'Activity levels'!$J6,IF(Inputs!$E$64="Finance Time",Inputs!$C$64*'Allocation Drivers'!D6/'Allocation Drivers'!$D$23/'Activity levels'!$J6,IF(Inputs!$E$64="Meals Provided",Inputs!$C$64*'Allocation Drivers'!E6/'Allocation Drivers'!$E$23/'Activity levels'!$J6,IF(Inputs!$E$64="Clinical Time",Inputs!$C$64*'Allocation Drivers'!F6/'Allocation Drivers'!$F$23/'Activity levels'!$J6,0))))),0))</f>
        <v>0</v>
      </c>
      <c r="E43" s="7">
        <f>IF(Inputs!$B$64="Direct",IF(Inputs!$D$64="Generalist / Non-specialist Community Visits (Adult)",Inputs!$C$64/'Activity levels'!$J7,0),IF(Inputs!$B$64="Indirect",IF(Inputs!$E$64="Headcount",Inputs!$C$64*'Allocation Drivers'!B7/'Allocation Drivers'!$B$23/'Activity levels'!$J7,IF(Inputs!$E$64="Floor Space",Inputs!$C$64*'Allocation Drivers'!C7/'Allocation Drivers'!$C$23/'Activity levels'!$J7,IF(Inputs!$E$64="Finance Time",Inputs!$C$64*'Allocation Drivers'!D7/'Allocation Drivers'!$D$23/'Activity levels'!$J7,IF(Inputs!$E$64="Meals Provided",Inputs!$C$64*'Allocation Drivers'!E7/'Allocation Drivers'!$E$23/'Activity levels'!$J7,IF(Inputs!$E$64="Clinical Time",Inputs!$C$64*'Allocation Drivers'!F7/'Allocation Drivers'!$F$23/'Activity levels'!$J7,0))))),0))</f>
        <v>0</v>
      </c>
      <c r="F43" s="7">
        <f>IF(Inputs!$B$64="Direct",IF(Inputs!$D$64="Domicilliary Care",Inputs!$C$64/'Activity levels'!$J16,0),IF(Inputs!$B$64="Indirect",IF(Inputs!$E$64="Headcount",Inputs!$C$64*'Allocation Drivers'!B15/'Allocation Drivers'!$B$23/'Activity levels'!$J16,IF(Inputs!$E$64="Floor Space",Inputs!$C$64*'Allocation Drivers'!C15/'Allocation Drivers'!$C$23/'Activity levels'!$J16,IF(Inputs!$E$64="Finance Time",Inputs!$C$64*'Allocation Drivers'!D15/'Allocation Drivers'!$D$23/'Activity levels'!$J16,IF(Inputs!$E$64="Meals Provided",Inputs!$C$64*'Allocation Drivers'!E15/'Allocation Drivers'!$E$23/'Activity levels'!$J16,IF(Inputs!$E$64="Clinical Time",Inputs!$C$64*'Allocation Drivers'!F15/'Allocation Drivers'!$F$23/'Activity levels'!$J16,0))))),0))</f>
        <v>0</v>
      </c>
      <c r="G43" s="7">
        <f>IF(Inputs!$B$64="Direct",IF(Inputs!$D$64="Lymphoedema",Inputs!$C$64/'Activity levels'!$J8,0),IF(Inputs!$B$64="Indirect",IF(Inputs!$E$64="Headcount",Inputs!$C$64*'Allocation Drivers'!B8/'Allocation Drivers'!$B$23/'Activity levels'!$J8,IF(Inputs!$E$64="Floor Space",Inputs!$C$64*'Allocation Drivers'!C8/'Allocation Drivers'!$C$23/'Activity levels'!$J8,IF(Inputs!$E$64="Finance Time",Inputs!$C$64*'Allocation Drivers'!D8/'Allocation Drivers'!$D$23/'Activity levels'!$J8,IF(Inputs!$E$64="Meals Provided",Inputs!$C$64*'Allocation Drivers'!E8/'Allocation Drivers'!$E$23/'Activity levels'!$J8,IF(Inputs!$E$64="Clinical Time",Inputs!$C$64*'Allocation Drivers'!F8/'Allocation Drivers'!$F$23/'Activity levels'!$J8,0))))),0))</f>
        <v>0</v>
      </c>
      <c r="H43" s="7">
        <f>IF(Inputs!$B$64="Direct",IF(Inputs!$D$64="Education",Inputs!$C$64/'Activity levels'!$J9,0),IF(Inputs!$B$64="Indirect",IF(Inputs!$E$64="Headcount",Inputs!$C$64*'Allocation Drivers'!B9/'Allocation Drivers'!$B$23/'Activity levels'!$J9,IF(Inputs!$E$64="Floor Space",Inputs!$C$64*'Allocation Drivers'!C9/'Allocation Drivers'!$C$23/'Activity levels'!$J9,IF(Inputs!$E$64="Finance Time",Inputs!$C$64*'Allocation Drivers'!D9/'Allocation Drivers'!$D$23/'Activity levels'!$J9,IF(Inputs!$E$64="Meals Provided",Inputs!$C$64*'Allocation Drivers'!E9/'Allocation Drivers'!$E$23/'Activity levels'!$J9,IF(Inputs!$E$64="Clinical Time",Inputs!$C$64*'Allocation Drivers'!F9/'Allocation Drivers'!$F$23/'Activity levels'!$J9,0))))),0))</f>
        <v>0</v>
      </c>
      <c r="I43" s="7">
        <f>IF(Inputs!$B$64="Direct",IF(Inputs!$D$64="Research",Inputs!$C$64/'Activity levels'!$J10,0),IF(Inputs!$B$64="Indirect",IF(Inputs!$E$64="Headcount",Inputs!$C$64*'Allocation Drivers'!B10/'Allocation Drivers'!$B$23/'Activity levels'!$J10,IF(Inputs!$E$64="Floor Space",Inputs!$C$64*'Allocation Drivers'!C10/'Allocation Drivers'!$C$23/'Activity levels'!$J10,IF(Inputs!$E$64="Finance Time",Inputs!$C$64*'Allocation Drivers'!D10/'Allocation Drivers'!$D$23/'Activity levels'!$J10,IF(Inputs!$E$64="Meals Provided",Inputs!$C$64*'Allocation Drivers'!E10/'Allocation Drivers'!$E$23/'Activity levels'!$J10,IF(Inputs!$E$64="Clinical Time",Inputs!$C$64*'Allocation Drivers'!F10/'Allocation Drivers'!$F$23/'Activity levels'!$J10,0))))),0))</f>
        <v>0</v>
      </c>
      <c r="J43" s="7">
        <f>IF(Inputs!$B$64="Direct",IF(Inputs!$D$64="Bereavement / Family Support / Living Well (Adult)",Inputs!$C$64/'Activity levels'!$J11,0),IF(Inputs!$B$64="Indirect",IF(Inputs!$E$64="Headcount",Inputs!$C$64*'Allocation Drivers'!B11/'Allocation Drivers'!$B$23/'Activity levels'!$J11,IF(Inputs!$E$64="Floor Space",Inputs!$C$64*'Allocation Drivers'!C11/'Allocation Drivers'!$C$23/'Activity levels'!$J11,IF(Inputs!$E$64="Finance Time",Inputs!$C$64*'Allocation Drivers'!D11/'Allocation Drivers'!$D$23/'Activity levels'!$J11,IF(Inputs!$E$64="Meals Provided",Inputs!$C$64*'Allocation Drivers'!E11/'Allocation Drivers'!$E$23/'Activity levels'!$J11,IF(Inputs!$E$64="Clinical Time",Inputs!$C$64*'Allocation Drivers'!F11/'Allocation Drivers'!$F$23/'Activity levels'!$J11,0))))),0))</f>
        <v>0</v>
      </c>
      <c r="K43" s="7" t="e">
        <f>IF(Inputs!$B$64="Direct",IF(Inputs!$D$64="Inpatient (Children)",Inputs!$C$64/'Activity levels'!$J12,0),IF(Inputs!$B$64="Indirect",IF(Inputs!$E$64="Headcount",Inputs!$C$64*'Allocation Drivers'!B12/'Allocation Drivers'!$B$23/'Activity levels'!$J12,IF(Inputs!$E$64="Floor Space",Inputs!$C$64*'Allocation Drivers'!C12/'Allocation Drivers'!$C$23/'Activity levels'!$J12,IF(Inputs!$E$64="Finance Time",Inputs!$C$64*'Allocation Drivers'!D12/'Allocation Drivers'!$D$23/'Activity levels'!$J12,IF(Inputs!$E$64="Meals Provided",Inputs!$C$64*'Allocation Drivers'!E12/'Allocation Drivers'!$E$23/'Activity levels'!$J12,IF(Inputs!$E$64="Clinical Time",Inputs!$C$64*'Allocation Drivers'!F12/'Allocation Drivers'!$F$23/'Activity levels'!$J12,0))))),0))</f>
        <v>#DIV/0!</v>
      </c>
      <c r="L43" s="7">
        <f>IF(Inputs!$B$64="Direct",IF(Inputs!$D$64="Outpatient  / Hospital Inreach (Children)",Inputs!$C$64/'Activity levels'!$J13,0),IF(Inputs!$B$64="Indirect",IF(Inputs!$E$64="Headcount",Inputs!$C$64*'Allocation Drivers'!B13/'Allocation Drivers'!$B$23/'Activity levels'!$J13,IF(Inputs!$E$64="Floor Space",Inputs!$C$64*'Allocation Drivers'!C13/'Allocation Drivers'!$C$23/'Activity levels'!$J13,IF(Inputs!$E$64="Finance Time",Inputs!$C$64*'Allocation Drivers'!D13/'Allocation Drivers'!$D$23/'Activity levels'!$J13,IF(Inputs!$E$64="Meals Provided",Inputs!$C$64*'Allocation Drivers'!E13/'Allocation Drivers'!$E$23/'Activity levels'!$J13,IF(Inputs!$E$64="Clinical Time",Inputs!$C$64*'Allocation Drivers'!F13/'Allocation Drivers'!$F$23/'Activity levels'!$J13,0))))),0))</f>
        <v>0</v>
      </c>
      <c r="M43" s="7">
        <f>IF(Inputs!$B$64="Direct",IF(Inputs!$D$64="Specialist Care at Home (Hospice at Home / Rapid Response etc) (Children)",Inputs!$C$64/'Activity levels'!$J14,0),IF(Inputs!$B$64="Indirect",IF(Inputs!$E$64="Headcount",Inputs!$C$64*'Allocation Drivers'!B14/'Allocation Drivers'!$B$23/'Activity levels'!$J14,IF(Inputs!$E$64="Floor Space",Inputs!$C$64*'Allocation Drivers'!C14/'Allocation Drivers'!$C$23/'Activity levels'!$J14,IF(Inputs!$E$64="Finance Time",Inputs!$C$64*'Allocation Drivers'!D14/'Allocation Drivers'!$D$23/'Activity levels'!$J14,IF(Inputs!$E$64="Meals Provided",Inputs!$C$64*'Allocation Drivers'!E14/'Allocation Drivers'!$E$23/'Activity levels'!$J14,IF(Inputs!$E$64="Clinical Time",Inputs!$C$64*'Allocation Drivers'!F14/'Allocation Drivers'!$F$23/'Activity levels'!$J14,0))))),0))</f>
        <v>0</v>
      </c>
      <c r="N43" s="7">
        <f>IF(Inputs!$B$64="Direct",IF(Inputs!$D$64="Generalist / Non-specialist Community Visits (Children)",Inputs!$C$64/'Activity levels'!$J15,0),IF(Inputs!$B$64="Indirect",IF(Inputs!$E$64="Headcount",Inputs!$C$64*'Allocation Drivers'!B15/'Allocation Drivers'!$B$23/'Activity levels'!$J15,IF(Inputs!$E$64="Floor Space",Inputs!$C$64*'Allocation Drivers'!C15/'Allocation Drivers'!$C$23/'Activity levels'!$J15,IF(Inputs!$E$64="Finance Time",Inputs!$C$64*'Allocation Drivers'!D15/'Allocation Drivers'!$D$23/'Activity levels'!$J15,IF(Inputs!$E$64="Meals Provided",Inputs!$C$64*'Allocation Drivers'!E15/'Allocation Drivers'!$E$23/'Activity levels'!$J15,IF(Inputs!$E$64="Clinical Time",Inputs!$C$64*'Allocation Drivers'!F15/'Allocation Drivers'!$F$23/'Activity levels'!$J15,0))))),0))</f>
        <v>0</v>
      </c>
      <c r="O43" s="7">
        <f>IF(Inputs!$B$64="Direct",IF(Inputs!$D$64="Do not use",Inputs!$C$64/'Activity levels'!$J17,0),IF(Inputs!$B$64="Indirect",IF(Inputs!$E$64="Headcount",Inputs!$C$64*'Allocation Drivers'!B16/'Allocation Drivers'!$B$23/'Activity levels'!$J17,IF(Inputs!$E$64="Floor Space",Inputs!$C$64*'Allocation Drivers'!C16/'Allocation Drivers'!$C$23/'Activity levels'!$J17,IF(Inputs!$E$64="Finance Time",Inputs!$C$64*'Allocation Drivers'!D16/'Allocation Drivers'!$D$23/'Activity levels'!$J17,IF(Inputs!$E$64="Meals Provided",Inputs!$C$64*'Allocation Drivers'!E16/'Allocation Drivers'!$E$23/'Activity levels'!$J17,IF(Inputs!$E$64="Clinical Time",Inputs!$C$64*'Allocation Drivers'!F16/'Allocation Drivers'!$F$23/'Activity levels'!$J17,0))))),0))</f>
        <v>0</v>
      </c>
      <c r="P43" s="7">
        <f>IF(Inputs!$B$64="Direct",IF(Inputs!$D$64="Do not use",Inputs!$C$64/'Activity levels'!$J18,0),IF(Inputs!$B$64="Indirect",IF(Inputs!$E$64="Headcount",Inputs!$C$64*'Allocation Drivers'!B17/'Allocation Drivers'!$B$23/'Activity levels'!$J18,IF(Inputs!$E$64="Floor Space",Inputs!$C$64*'Allocation Drivers'!C17/'Allocation Drivers'!$C$23/'Activity levels'!$J18,IF(Inputs!$E$64="Finance Time",Inputs!$C$64*'Allocation Drivers'!D17/'Allocation Drivers'!$D$23/'Activity levels'!$J18,IF(Inputs!$E$64="Meals Provided",Inputs!$C$64*'Allocation Drivers'!E17/'Allocation Drivers'!$E$23/'Activity levels'!$J18,IF(Inputs!$E$64="Clinical Time",Inputs!$C$64*'Allocation Drivers'!F17/'Allocation Drivers'!$F$23/'Activity levels'!$J18,0))))),0))</f>
        <v>0</v>
      </c>
      <c r="Q43" s="7">
        <f>IF(Inputs!$B$64="Direct",IF(Inputs!$D$64="Bereavement / Family support / Living well (Children)",Inputs!$C$64/'Activity levels'!$J19,0),IF(Inputs!$B$64="Indirect",IF(Inputs!$E$64="Headcount",Inputs!$C$64*'Allocation Drivers'!B18/'Allocation Drivers'!$B$23/'Activity levels'!$J19,IF(Inputs!$E$64="Floor Space",Inputs!$C$64*'Allocation Drivers'!C18/'Allocation Drivers'!$C$23/'Activity levels'!$J19,IF(Inputs!$E$64="Finance Time",Inputs!$C$64*'Allocation Drivers'!D18/'Allocation Drivers'!$D$23/'Activity levels'!$J19,IF(Inputs!$E$64="Meals Provided",Inputs!$C$64*'Allocation Drivers'!E18/'Allocation Drivers'!$E$23/'Activity levels'!$J19,IF(Inputs!$E$64="Clinical Time",Inputs!$C$64*'Allocation Drivers'!F18/'Allocation Drivers'!$F$23/'Activity levels'!$J19,0))))),0))</f>
        <v>0</v>
      </c>
    </row>
    <row r="44" spans="1:17" x14ac:dyDescent="0.2">
      <c r="A44" t="s">
        <v>86</v>
      </c>
      <c r="B44" s="7">
        <f>IF(Inputs!$B$65="Direct",IF(Inputs!$D$65="Inpatient (Adult)",Inputs!$C$65/'Activity levels'!$J4,0),IF(Inputs!$B$65="Indirect",IF(Inputs!$E$65="Headcount",Inputs!$C$65*'Allocation Drivers'!B4/'Allocation Drivers'!$B$23/'Activity levels'!$J4,IF(Inputs!$E$65="Floor Space",Inputs!$C$65*'Allocation Drivers'!C4/'Allocation Drivers'!$C$23/'Activity levels'!$J4,IF(Inputs!$E$65="Finance Time",Inputs!$C$65*'Allocation Drivers'!D4/'Allocation Drivers'!$D$23/'Activity levels'!$J4,IF(Inputs!$E$65="Meals Provided",Inputs!$C$65*'Allocation Drivers'!E4/'Allocation Drivers'!$E$23/'Activity levels'!$J4,IF(Inputs!$E$65="Clinical Time",Inputs!$C$65*'Allocation Drivers'!F4/'Allocation Drivers'!$F$23/'Activity levels'!$J4,0))))),0))</f>
        <v>0</v>
      </c>
      <c r="C44" s="7">
        <f>IF(Inputs!$B$65="Direct",IF(Inputs!$D$65="Outpatient / Hospital Inreach (Adult)",Inputs!$C$65/'Activity levels'!$J5,0),IF(Inputs!$B$65="Indirect",IF(Inputs!$E$65="Headcount",Inputs!$C$65*'Allocation Drivers'!B5/'Allocation Drivers'!$B$23/'Activity levels'!$J5,IF(Inputs!$E$65="Floor Space",Inputs!$C$65*'Allocation Drivers'!C5/'Allocation Drivers'!$C$23/'Activity levels'!$J5,IF(Inputs!$E$65="Finance Time",Inputs!$C$65*'Allocation Drivers'!D5/'Allocation Drivers'!$D$23/'Activity levels'!$J5,IF(Inputs!$E$65="Meals Provided",Inputs!$C$65*'Allocation Drivers'!E5/'Allocation Drivers'!$E$23/'Activity levels'!$J5,IF(Inputs!$E$65="Clinical Time",Inputs!$C$65*'Allocation Drivers'!F5/'Allocation Drivers'!$F$23/'Activity levels'!$J5,0))))),0))</f>
        <v>0</v>
      </c>
      <c r="D44" s="7">
        <f>IF(Inputs!$B$65="Direct",IF(Inputs!$D$65="Specialist Care at Home (Hospice at Home / Rapid Response etc) (Adult)",Inputs!$C$65/'Activity levels'!$J6,0),IF(Inputs!$B$65="Indirect",IF(Inputs!$E$65="Headcount",Inputs!$C$65*'Allocation Drivers'!B6/'Allocation Drivers'!$B$23/'Activity levels'!$J6,IF(Inputs!$E$65="Floor Space",Inputs!$C$65*'Allocation Drivers'!C6/'Allocation Drivers'!$C$23/'Activity levels'!$J6,IF(Inputs!$E$65="Finance Time",Inputs!$C$65*'Allocation Drivers'!D6/'Allocation Drivers'!$D$23/'Activity levels'!$J6,IF(Inputs!$E$65="Meals Provided",Inputs!$C$65*'Allocation Drivers'!E6/'Allocation Drivers'!$E$23/'Activity levels'!$J6,IF(Inputs!$E$65="Clinical Time",Inputs!$C$65*'Allocation Drivers'!F6/'Allocation Drivers'!$F$23/'Activity levels'!$J6,0))))),0))</f>
        <v>0</v>
      </c>
      <c r="E44" s="7">
        <f>IF(Inputs!$B$65="Direct",IF(Inputs!$D$65="Generalist / Non-specialist Community Visits (Adult)",Inputs!$C$65/'Activity levels'!$J7,0),IF(Inputs!$B$65="Indirect",IF(Inputs!$E$65="Headcount",Inputs!$C$65*'Allocation Drivers'!B7/'Allocation Drivers'!$B$23/'Activity levels'!$J7,IF(Inputs!$E$65="Floor Space",Inputs!$C$65*'Allocation Drivers'!C7/'Allocation Drivers'!$C$23/'Activity levels'!$J7,IF(Inputs!$E$65="Finance Time",Inputs!$C$65*'Allocation Drivers'!D7/'Allocation Drivers'!$D$23/'Activity levels'!$J7,IF(Inputs!$E$65="Meals Provided",Inputs!$C$65*'Allocation Drivers'!E7/'Allocation Drivers'!$E$23/'Activity levels'!$J7,IF(Inputs!$E$65="Clinical Time",Inputs!$C$65*'Allocation Drivers'!F7/'Allocation Drivers'!$F$23/'Activity levels'!$J7,0))))),0))</f>
        <v>0</v>
      </c>
      <c r="F44" s="7">
        <f>IF(Inputs!$B$65="Direct",IF(Inputs!$D$65="Domicilliary Care",Inputs!$C$65/'Activity levels'!$J16,0),IF(Inputs!$B$65="Indirect",IF(Inputs!$E$65="Headcount",Inputs!$C$65*'Allocation Drivers'!B15/'Allocation Drivers'!$B$23/'Activity levels'!$J16,IF(Inputs!$E$65="Floor Space",Inputs!$C$65*'Allocation Drivers'!C15/'Allocation Drivers'!$C$23/'Activity levels'!$J16,IF(Inputs!$E$65="Finance Time",Inputs!$C$65*'Allocation Drivers'!D15/'Allocation Drivers'!$D$23/'Activity levels'!$J16,IF(Inputs!$E$65="Meals Provided",Inputs!$C$65*'Allocation Drivers'!E15/'Allocation Drivers'!$E$23/'Activity levels'!$J16,IF(Inputs!$E$65="Clinical Time",Inputs!$C$65*'Allocation Drivers'!F15/'Allocation Drivers'!$F$23/'Activity levels'!$J16,0))))),0))</f>
        <v>0</v>
      </c>
      <c r="G44" s="7">
        <f>IF(Inputs!$B$65="Direct",IF(Inputs!$D$65="Lymphoedema",Inputs!$C$65/'Activity levels'!$J8,0),IF(Inputs!$B$65="Indirect",IF(Inputs!$E$65="Headcount",Inputs!$C$65*'Allocation Drivers'!B8/'Allocation Drivers'!$B$23/'Activity levels'!$J8,IF(Inputs!$E$65="Floor Space",Inputs!$C$65*'Allocation Drivers'!C8/'Allocation Drivers'!$C$23/'Activity levels'!$J8,IF(Inputs!$E$65="Finance Time",Inputs!$C$65*'Allocation Drivers'!D8/'Allocation Drivers'!$D$23/'Activity levels'!$J8,IF(Inputs!$E$65="Meals Provided",Inputs!$C$65*'Allocation Drivers'!E8/'Allocation Drivers'!$E$23/'Activity levels'!$J8,IF(Inputs!$E$65="Clinical Time",Inputs!$C$65*'Allocation Drivers'!F8/'Allocation Drivers'!$F$23/'Activity levels'!$J8,0))))),0))</f>
        <v>0</v>
      </c>
      <c r="H44" s="7">
        <f>IF(Inputs!$B$65="Direct",IF(Inputs!$D$65="Education",Inputs!$C$65/'Activity levels'!$J9,0),IF(Inputs!$B$65="Indirect",IF(Inputs!$E$65="Headcount",Inputs!$C$65*'Allocation Drivers'!B9/'Allocation Drivers'!$B$23/'Activity levels'!$J9,IF(Inputs!$E$65="Floor Space",Inputs!$C$65*'Allocation Drivers'!C9/'Allocation Drivers'!$C$23/'Activity levels'!$J9,IF(Inputs!$E$65="Finance Time",Inputs!$C$65*'Allocation Drivers'!D9/'Allocation Drivers'!$D$23/'Activity levels'!$J9,IF(Inputs!$E$65="Meals Provided",Inputs!$C$65*'Allocation Drivers'!E9/'Allocation Drivers'!$E$23/'Activity levels'!$J9,IF(Inputs!$E$65="Clinical Time",Inputs!$C$65*'Allocation Drivers'!F9/'Allocation Drivers'!$F$23/'Activity levels'!$J9,0))))),0))</f>
        <v>0</v>
      </c>
      <c r="I44" s="7">
        <f>IF(Inputs!$B$65="Direct",IF(Inputs!$D$65="Research",Inputs!$C$65/'Activity levels'!$J10,0),IF(Inputs!$B$65="Indirect",IF(Inputs!$E$65="Headcount",Inputs!$C$65*'Allocation Drivers'!B10/'Allocation Drivers'!$B$23/'Activity levels'!$J10,IF(Inputs!$E$65="Floor Space",Inputs!$C$65*'Allocation Drivers'!C10/'Allocation Drivers'!$C$23/'Activity levels'!$J10,IF(Inputs!$E$65="Finance Time",Inputs!$C$65*'Allocation Drivers'!D10/'Allocation Drivers'!$D$23/'Activity levels'!$J10,IF(Inputs!$E$65="Meals Provided",Inputs!$C$65*'Allocation Drivers'!E10/'Allocation Drivers'!$E$23/'Activity levels'!$J10,IF(Inputs!$E$65="Clinical Time",Inputs!$C$65*'Allocation Drivers'!F10/'Allocation Drivers'!$F$23/'Activity levels'!$J10,0))))),0))</f>
        <v>0</v>
      </c>
      <c r="J44" s="7">
        <f>IF(Inputs!$B$65="Direct",IF(Inputs!$D$65="Bereavement / Family Support / Living Well (Adult)",Inputs!$C$65/'Activity levels'!$J11,0),IF(Inputs!$B$65="Indirect",IF(Inputs!$E$65="Headcount",Inputs!$C$65*'Allocation Drivers'!B11/'Allocation Drivers'!$B$23/'Activity levels'!$J11,IF(Inputs!$E$65="Floor Space",Inputs!$C$65*'Allocation Drivers'!C11/'Allocation Drivers'!$C$23/'Activity levels'!$J11,IF(Inputs!$E$65="Finance Time",Inputs!$C$65*'Allocation Drivers'!D11/'Allocation Drivers'!$D$23/'Activity levels'!$J11,IF(Inputs!$E$65="Meals Provided",Inputs!$C$65*'Allocation Drivers'!E11/'Allocation Drivers'!$E$23/'Activity levels'!$J11,IF(Inputs!$E$65="Clinical Time",Inputs!$C$65*'Allocation Drivers'!F11/'Allocation Drivers'!$F$23/'Activity levels'!$J11,0))))),0))</f>
        <v>0</v>
      </c>
      <c r="K44" s="7" t="e">
        <f>IF(Inputs!$B$65="Direct",IF(Inputs!$D$65="Inpatient (Children)",Inputs!$C$65/'Activity levels'!$J12,0),IF(Inputs!$B$65="Indirect",IF(Inputs!$E$65="Headcount",Inputs!$C$65*'Allocation Drivers'!B12/'Allocation Drivers'!$B$23/'Activity levels'!$J12,IF(Inputs!$E$65="Floor Space",Inputs!$C$65*'Allocation Drivers'!C12/'Allocation Drivers'!$C$23/'Activity levels'!$J12,IF(Inputs!$E$65="Finance Time",Inputs!$C$65*'Allocation Drivers'!D12/'Allocation Drivers'!$D$23/'Activity levels'!$J12,IF(Inputs!$E$65="Meals Provided",Inputs!$C$65*'Allocation Drivers'!E12/'Allocation Drivers'!$E$23/'Activity levels'!$J12,IF(Inputs!$E$65="Clinical Time",Inputs!$C$65*'Allocation Drivers'!F12/'Allocation Drivers'!$F$23/'Activity levels'!$J12,0))))),0))</f>
        <v>#DIV/0!</v>
      </c>
      <c r="L44" s="7">
        <f>IF(Inputs!$B$65="Direct",IF(Inputs!$D$65="Outpatient  / Hospital Inreach (Children)",Inputs!$C$65/'Activity levels'!$J13,0),IF(Inputs!$B$65="Indirect",IF(Inputs!$E$65="Headcount",Inputs!$C$65*'Allocation Drivers'!B13/'Allocation Drivers'!$B$23/'Activity levels'!$J13,IF(Inputs!$E$65="Floor Space",Inputs!$C$65*'Allocation Drivers'!C13/'Allocation Drivers'!$C$23/'Activity levels'!$J13,IF(Inputs!$E$65="Finance Time",Inputs!$C$65*'Allocation Drivers'!D13/'Allocation Drivers'!$D$23/'Activity levels'!$J13,IF(Inputs!$E$65="Meals Provided",Inputs!$C$65*'Allocation Drivers'!E13/'Allocation Drivers'!$E$23/'Activity levels'!$J13,IF(Inputs!$E$65="Clinical Time",Inputs!$C$65*'Allocation Drivers'!F13/'Allocation Drivers'!$F$23/'Activity levels'!$J13,0))))),0))</f>
        <v>0</v>
      </c>
      <c r="M44" s="7">
        <f>IF(Inputs!$B$65="Direct",IF(Inputs!$D$65="Specialist Care at Home (Hospice at Home / Rapid Response etc) (Children)",Inputs!$C$65/'Activity levels'!$J14,0),IF(Inputs!$B$65="Indirect",IF(Inputs!$E$65="Headcount",Inputs!$C$65*'Allocation Drivers'!B14/'Allocation Drivers'!$B$23/'Activity levels'!$J14,IF(Inputs!$E$65="Floor Space",Inputs!$C$65*'Allocation Drivers'!C14/'Allocation Drivers'!$C$23/'Activity levels'!$J14,IF(Inputs!$E$65="Finance Time",Inputs!$C$65*'Allocation Drivers'!D14/'Allocation Drivers'!$D$23/'Activity levels'!$J14,IF(Inputs!$E$65="Meals Provided",Inputs!$C$65*'Allocation Drivers'!E14/'Allocation Drivers'!$E$23/'Activity levels'!$J14,IF(Inputs!$E$65="Clinical Time",Inputs!$C$65*'Allocation Drivers'!F14/'Allocation Drivers'!$F$23/'Activity levels'!$J14,0))))),0))</f>
        <v>0</v>
      </c>
      <c r="N44" s="7">
        <f>IF(Inputs!$B$65="Direct",IF(Inputs!$D$65="Generalist / Non-specialist Community Visits (Children)",Inputs!$C$65/'Activity levels'!$J15,0),IF(Inputs!$B$65="Indirect",IF(Inputs!$E$65="Headcount",Inputs!$C$65*'Allocation Drivers'!B15/'Allocation Drivers'!$B$23/'Activity levels'!$J15,IF(Inputs!$E$65="Floor Space",Inputs!$C$65*'Allocation Drivers'!C15/'Allocation Drivers'!$C$23/'Activity levels'!$J15,IF(Inputs!$E$65="Finance Time",Inputs!$C$65*'Allocation Drivers'!D15/'Allocation Drivers'!$D$23/'Activity levels'!$J15,IF(Inputs!$E$65="Meals Provided",Inputs!$C$65*'Allocation Drivers'!E15/'Allocation Drivers'!$E$23/'Activity levels'!$J15,IF(Inputs!$E$65="Clinical Time",Inputs!$C$65*'Allocation Drivers'!F15/'Allocation Drivers'!$F$23/'Activity levels'!$J15,0))))),0))</f>
        <v>0</v>
      </c>
      <c r="O44" s="7">
        <f>IF(Inputs!$B$65="Direct",IF(Inputs!$D$65="Do not use",Inputs!$C$65/'Activity levels'!$J17,0),IF(Inputs!$B$65="Indirect",IF(Inputs!$E$65="Headcount",Inputs!$C$65*'Allocation Drivers'!B16/'Allocation Drivers'!$B$23/'Activity levels'!$J17,IF(Inputs!$E$65="Floor Space",Inputs!$C$65*'Allocation Drivers'!C16/'Allocation Drivers'!$C$23/'Activity levels'!$J17,IF(Inputs!$E$65="Finance Time",Inputs!$C$65*'Allocation Drivers'!D16/'Allocation Drivers'!$D$23/'Activity levels'!$J17,IF(Inputs!$E$65="Meals Provided",Inputs!$C$65*'Allocation Drivers'!E16/'Allocation Drivers'!$E$23/'Activity levels'!$J17,IF(Inputs!$E$65="Clinical Time",Inputs!$C$65*'Allocation Drivers'!F16/'Allocation Drivers'!$F$23/'Activity levels'!$J17,0))))),0))</f>
        <v>0</v>
      </c>
      <c r="P44" s="7">
        <f>IF(Inputs!$B$65="Direct",IF(Inputs!$D$65="Do not use",Inputs!$C$65/'Activity levels'!$J18,0),IF(Inputs!$B$65="Indirect",IF(Inputs!$E$65="Headcount",Inputs!$C$65*'Allocation Drivers'!B17/'Allocation Drivers'!$B$23/'Activity levels'!$J18,IF(Inputs!$E$65="Floor Space",Inputs!$C$65*'Allocation Drivers'!C17/'Allocation Drivers'!$C$23/'Activity levels'!$J18,IF(Inputs!$E$65="Finance Time",Inputs!$C$65*'Allocation Drivers'!D17/'Allocation Drivers'!$D$23/'Activity levels'!$J18,IF(Inputs!$E$65="Meals Provided",Inputs!$C$65*'Allocation Drivers'!E17/'Allocation Drivers'!$E$23/'Activity levels'!$J18,IF(Inputs!$E$65="Clinical Time",Inputs!$C$65*'Allocation Drivers'!F17/'Allocation Drivers'!$F$23/'Activity levels'!$J18,0))))),0))</f>
        <v>0</v>
      </c>
      <c r="Q44" s="7">
        <f>IF(Inputs!$B$65="Direct",IF(Inputs!$D$65="Bereavement / Family support / Living well (Children)",Inputs!$C$65/'Activity levels'!$J19,0),IF(Inputs!$B$65="Indirect",IF(Inputs!$E$65="Headcount",Inputs!$C$65*'Allocation Drivers'!B18/'Allocation Drivers'!$B$23/'Activity levels'!$J19,IF(Inputs!$E$65="Floor Space",Inputs!$C$65*'Allocation Drivers'!C18/'Allocation Drivers'!$C$23/'Activity levels'!$J19,IF(Inputs!$E$65="Finance Time",Inputs!$C$65*'Allocation Drivers'!D18/'Allocation Drivers'!$D$23/'Activity levels'!$J19,IF(Inputs!$E$65="Meals Provided",Inputs!$C$65*'Allocation Drivers'!E18/'Allocation Drivers'!$E$23/'Activity levels'!$J19,IF(Inputs!$E$65="Clinical Time",Inputs!$C$65*'Allocation Drivers'!F18/'Allocation Drivers'!$F$23/'Activity levels'!$J19,0))))),0))</f>
        <v>0</v>
      </c>
    </row>
    <row r="45" spans="1:17" x14ac:dyDescent="0.2">
      <c r="A45" t="s">
        <v>87</v>
      </c>
      <c r="B45" s="7">
        <f>IF(Inputs!$B$66="Direct",IF(Inputs!$D$66="Inpatient (Adult)",Inputs!$C$66/'Activity levels'!$J4,0),IF(Inputs!$B$66="Indirect",IF(Inputs!$E$66="Headcount",Inputs!$C$66*'Allocation Drivers'!B4/'Allocation Drivers'!$B$23/'Activity levels'!$J4,IF(Inputs!$E$66="Floor Space",Inputs!$C$66*'Allocation Drivers'!C4/'Allocation Drivers'!$C$23/'Activity levels'!$J4,IF(Inputs!$E$66="Finance Time",Inputs!$C$66*'Allocation Drivers'!D4/'Allocation Drivers'!$D$23/'Activity levels'!$J4,IF(Inputs!$E$66="Meals Provided",Inputs!$C$66*'Allocation Drivers'!E4/'Allocation Drivers'!$E$23/'Activity levels'!$J4,IF(Inputs!$E$66="Clinical Time",Inputs!$C$66*'Allocation Drivers'!F4/'Allocation Drivers'!$F$23/'Activity levels'!$J4,0))))),0))</f>
        <v>0</v>
      </c>
      <c r="C45" s="7">
        <f>IF(Inputs!$B$66="Direct",IF(Inputs!$D$66="Outpatient / Hospital Inreach (Adult)",Inputs!$C$66/'Activity levels'!$J5,0),IF(Inputs!$B$66="Indirect",IF(Inputs!$E$66="Headcount",Inputs!$C$66*'Allocation Drivers'!B5/'Allocation Drivers'!$B$23/'Activity levels'!$J5,IF(Inputs!$E$66="Floor Space",Inputs!$C$66*'Allocation Drivers'!C5/'Allocation Drivers'!$C$23/'Activity levels'!$J5,IF(Inputs!$E$66="Finance Time",Inputs!$C$66*'Allocation Drivers'!D5/'Allocation Drivers'!$D$23/'Activity levels'!$J5,IF(Inputs!$E$66="Meals Provided",Inputs!$C$66*'Allocation Drivers'!E5/'Allocation Drivers'!$E$23/'Activity levels'!$J5,IF(Inputs!$E$66="Clinical Time",Inputs!$C$66*'Allocation Drivers'!F5/'Allocation Drivers'!$F$23/'Activity levels'!$J5,0))))),0))</f>
        <v>0</v>
      </c>
      <c r="D45" s="7">
        <f>IF(Inputs!$B$66="Direct",IF(Inputs!$D$66="Specialist Care at Home (Hospice at Home / Rapid Response etc) (Adult)",Inputs!$C$66/'Activity levels'!$J6,0),IF(Inputs!$B$66="Indirect",IF(Inputs!$E$66="Headcount",Inputs!$C$66*'Allocation Drivers'!B6/'Allocation Drivers'!$B$23/'Activity levels'!$J6,IF(Inputs!$E$66="Floor Space",Inputs!$C$66*'Allocation Drivers'!C6/'Allocation Drivers'!$C$23/'Activity levels'!$J6,IF(Inputs!$E$66="Finance Time",Inputs!$C$66*'Allocation Drivers'!D6/'Allocation Drivers'!$D$23/'Activity levels'!$J6,IF(Inputs!$E$66="Meals Provided",Inputs!$C$66*'Allocation Drivers'!E6/'Allocation Drivers'!$E$23/'Activity levels'!$J6,IF(Inputs!$E$66="Clinical Time",Inputs!$C$66*'Allocation Drivers'!F6/'Allocation Drivers'!$F$23/'Activity levels'!$J6,0))))),0))</f>
        <v>0</v>
      </c>
      <c r="E45" s="7">
        <f>IF(Inputs!$B$66="Direct",IF(Inputs!$D$66="Generalist / Non-specialist Community Visits (Adult)",Inputs!$C$66/'Activity levels'!$J7,0),IF(Inputs!$B$66="Indirect",IF(Inputs!$E$66="Headcount",Inputs!$C$66*'Allocation Drivers'!B7/'Allocation Drivers'!$B$23/'Activity levels'!$J7,IF(Inputs!$E$66="Floor Space",Inputs!$C$66*'Allocation Drivers'!C7/'Allocation Drivers'!$C$23/'Activity levels'!$J7,IF(Inputs!$E$66="Finance Time",Inputs!$C$66*'Allocation Drivers'!D7/'Allocation Drivers'!$D$23/'Activity levels'!$J7,IF(Inputs!$E$66="Meals Provided",Inputs!$C$66*'Allocation Drivers'!E7/'Allocation Drivers'!$E$23/'Activity levels'!$J7,IF(Inputs!$E$66="Clinical Time",Inputs!$C$66*'Allocation Drivers'!F7/'Allocation Drivers'!$F$23/'Activity levels'!$J7,0))))),0))</f>
        <v>0</v>
      </c>
      <c r="F45" s="7">
        <f>IF(Inputs!$B$66="Direct",IF(Inputs!$D$66="Domicilliary Care",Inputs!$C$66/'Activity levels'!$J16,0),IF(Inputs!$B$66="Indirect",IF(Inputs!$E$66="Headcount",Inputs!$C$66*'Allocation Drivers'!B15/'Allocation Drivers'!$B$23/'Activity levels'!$J16,IF(Inputs!$E$66="Floor Space",Inputs!$C$66*'Allocation Drivers'!C15/'Allocation Drivers'!$C$23/'Activity levels'!$J16,IF(Inputs!$E$66="Finance Time",Inputs!$C$66*'Allocation Drivers'!D15/'Allocation Drivers'!$D$23/'Activity levels'!$J16,IF(Inputs!$E$66="Meals Provided",Inputs!$C$66*'Allocation Drivers'!E15/'Allocation Drivers'!$E$23/'Activity levels'!$J16,IF(Inputs!$E$66="Clinical Time",Inputs!$C$66*'Allocation Drivers'!F15/'Allocation Drivers'!$F$23/'Activity levels'!$J16,0))))),0))</f>
        <v>0</v>
      </c>
      <c r="G45" s="7">
        <f>IF(Inputs!$B$66="Direct",IF(Inputs!$D$66="Lymphoedema",Inputs!$C$66/'Activity levels'!$J8,0),IF(Inputs!$B$66="Indirect",IF(Inputs!$E$66="Headcount",Inputs!$C$66*'Allocation Drivers'!B8/'Allocation Drivers'!$B$23/'Activity levels'!$J8,IF(Inputs!$E$66="Floor Space",Inputs!$C$66*'Allocation Drivers'!C8/'Allocation Drivers'!$C$23/'Activity levels'!$J8,IF(Inputs!$E$66="Finance Time",Inputs!$C$66*'Allocation Drivers'!D8/'Allocation Drivers'!$D$23/'Activity levels'!$J8,IF(Inputs!$E$66="Meals Provided",Inputs!$C$66*'Allocation Drivers'!E8/'Allocation Drivers'!$E$23/'Activity levels'!$J8,IF(Inputs!$E$66="Clinical Time",Inputs!$C$66*'Allocation Drivers'!F8/'Allocation Drivers'!$F$23/'Activity levels'!$J8,0))))),0))</f>
        <v>0</v>
      </c>
      <c r="H45" s="7">
        <f>IF(Inputs!$B$66="Direct",IF(Inputs!$D$66="Education",Inputs!$C$66/'Activity levels'!$J9,0),IF(Inputs!$B$66="Indirect",IF(Inputs!$E$66="Headcount",Inputs!$C$66*'Allocation Drivers'!B9/'Allocation Drivers'!$B$23/'Activity levels'!$J9,IF(Inputs!$E$66="Floor Space",Inputs!$C$66*'Allocation Drivers'!C9/'Allocation Drivers'!$C$23/'Activity levels'!$J9,IF(Inputs!$E$66="Finance Time",Inputs!$C$66*'Allocation Drivers'!D9/'Allocation Drivers'!$D$23/'Activity levels'!$J9,IF(Inputs!$E$66="Meals Provided",Inputs!$C$66*'Allocation Drivers'!E9/'Allocation Drivers'!$E$23/'Activity levels'!$J9,IF(Inputs!$E$66="Clinical Time",Inputs!$C$66*'Allocation Drivers'!F9/'Allocation Drivers'!$F$23/'Activity levels'!$J9,0))))),0))</f>
        <v>0</v>
      </c>
      <c r="I45" s="7">
        <f>IF(Inputs!$B$66="Direct",IF(Inputs!$D$66="Research",Inputs!$C$66/'Activity levels'!$J10,0),IF(Inputs!$B$66="Indirect",IF(Inputs!$E$66="Headcount",Inputs!$C$66*'Allocation Drivers'!B10/'Allocation Drivers'!$B$23/'Activity levels'!$J10,IF(Inputs!$E$66="Floor Space",Inputs!$C$66*'Allocation Drivers'!C10/'Allocation Drivers'!$C$23/'Activity levels'!$J10,IF(Inputs!$E$66="Finance Time",Inputs!$C$66*'Allocation Drivers'!D10/'Allocation Drivers'!$D$23/'Activity levels'!$J10,IF(Inputs!$E$66="Meals Provided",Inputs!$C$66*'Allocation Drivers'!E10/'Allocation Drivers'!$E$23/'Activity levels'!$J10,IF(Inputs!$E$66="Clinical Time",Inputs!$C$66*'Allocation Drivers'!F10/'Allocation Drivers'!$F$23/'Activity levels'!$J10,0))))),0))</f>
        <v>0</v>
      </c>
      <c r="J45" s="7">
        <f>IF(Inputs!$B$66="Direct",IF(Inputs!$D$66="Bereavement / Family Support / Living Well (Adult)",Inputs!$C$66/'Activity levels'!$J11,0),IF(Inputs!$B$66="Indirect",IF(Inputs!$E$66="Headcount",Inputs!$C$66*'Allocation Drivers'!B11/'Allocation Drivers'!$B$23/'Activity levels'!$J11,IF(Inputs!$E$66="Floor Space",Inputs!$C$66*'Allocation Drivers'!C11/'Allocation Drivers'!$C$23/'Activity levels'!$J11,IF(Inputs!$E$66="Finance Time",Inputs!$C$66*'Allocation Drivers'!D11/'Allocation Drivers'!$D$23/'Activity levels'!$J11,IF(Inputs!$E$66="Meals Provided",Inputs!$C$66*'Allocation Drivers'!E11/'Allocation Drivers'!$E$23/'Activity levels'!$J11,IF(Inputs!$E$66="Clinical Time",Inputs!$C$66*'Allocation Drivers'!F11/'Allocation Drivers'!$F$23/'Activity levels'!$J11,0))))),0))</f>
        <v>0</v>
      </c>
      <c r="K45" s="7" t="e">
        <f>IF(Inputs!$B$66="Direct",IF(Inputs!$D$66="Inpatient (Children)",Inputs!$C$66/'Activity levels'!$J12,0),IF(Inputs!$B$66="Indirect",IF(Inputs!$E$66="Headcount",Inputs!$C$66*'Allocation Drivers'!B12/'Allocation Drivers'!$B$23/'Activity levels'!$J12,IF(Inputs!$E$66="Floor Space",Inputs!$C$66*'Allocation Drivers'!C12/'Allocation Drivers'!$C$23/'Activity levels'!$J12,IF(Inputs!$E$66="Finance Time",Inputs!$C$66*'Allocation Drivers'!D12/'Allocation Drivers'!$D$23/'Activity levels'!$J12,IF(Inputs!$E$66="Meals Provided",Inputs!$C$66*'Allocation Drivers'!E12/'Allocation Drivers'!$E$23/'Activity levels'!$J12,IF(Inputs!$E$66="Clinical Time",Inputs!$C$66*'Allocation Drivers'!F12/'Allocation Drivers'!$F$23/'Activity levels'!$J12,0))))),0))</f>
        <v>#DIV/0!</v>
      </c>
      <c r="L45" s="7">
        <f>IF(Inputs!$B$66="Direct",IF(Inputs!$D$66="Outpatient  / Hospital Inreach (Children)",Inputs!$C$66/'Activity levels'!$J13,0),IF(Inputs!$B$66="Indirect",IF(Inputs!$E$66="Headcount",Inputs!$C$66*'Allocation Drivers'!B13/'Allocation Drivers'!$B$23/'Activity levels'!$J13,IF(Inputs!$E$66="Floor Space",Inputs!$C$66*'Allocation Drivers'!C13/'Allocation Drivers'!$C$23/'Activity levels'!$J13,IF(Inputs!$E$66="Finance Time",Inputs!$C$66*'Allocation Drivers'!D13/'Allocation Drivers'!$D$23/'Activity levels'!$J13,IF(Inputs!$E$66="Meals Provided",Inputs!$C$66*'Allocation Drivers'!E13/'Allocation Drivers'!$E$23/'Activity levels'!$J13,IF(Inputs!$E$66="Clinical Time",Inputs!$C$66*'Allocation Drivers'!F13/'Allocation Drivers'!$F$23/'Activity levels'!$J13,0))))),0))</f>
        <v>0</v>
      </c>
      <c r="M45" s="7">
        <f>IF(Inputs!$B$66="Direct",IF(Inputs!$D$66="Specialist Care at Home (Hospice at Home / Rapid Response etc) (Children)",Inputs!$C$66/'Activity levels'!$J14,0),IF(Inputs!$B$66="Indirect",IF(Inputs!$E$66="Headcount",Inputs!$C$66*'Allocation Drivers'!B14/'Allocation Drivers'!$B$23/'Activity levels'!$J14,IF(Inputs!$E$66="Floor Space",Inputs!$C$66*'Allocation Drivers'!C14/'Allocation Drivers'!$C$23/'Activity levels'!$J14,IF(Inputs!$E$66="Finance Time",Inputs!$C$66*'Allocation Drivers'!D14/'Allocation Drivers'!$D$23/'Activity levels'!$J14,IF(Inputs!$E$66="Meals Provided",Inputs!$C$66*'Allocation Drivers'!E14/'Allocation Drivers'!$E$23/'Activity levels'!$J14,IF(Inputs!$E$66="Clinical Time",Inputs!$C$66*'Allocation Drivers'!F14/'Allocation Drivers'!$F$23/'Activity levels'!$J14,0))))),0))</f>
        <v>0</v>
      </c>
      <c r="N45" s="7">
        <f>IF(Inputs!$B$66="Direct",IF(Inputs!$D$66="Generalist / Non-specialist Community Visits (Children)",Inputs!$C$66/'Activity levels'!$J15,0),IF(Inputs!$B$66="Indirect",IF(Inputs!$E$66="Headcount",Inputs!$C$66*'Allocation Drivers'!B15/'Allocation Drivers'!$B$23/'Activity levels'!$J15,IF(Inputs!$E$66="Floor Space",Inputs!$C$66*'Allocation Drivers'!C15/'Allocation Drivers'!$C$23/'Activity levels'!$J15,IF(Inputs!$E$66="Finance Time",Inputs!$C$66*'Allocation Drivers'!D15/'Allocation Drivers'!$D$23/'Activity levels'!$J15,IF(Inputs!$E$66="Meals Provided",Inputs!$C$66*'Allocation Drivers'!E15/'Allocation Drivers'!$E$23/'Activity levels'!$J15,IF(Inputs!$E$66="Clinical Time",Inputs!$C$66*'Allocation Drivers'!F15/'Allocation Drivers'!$F$23/'Activity levels'!$J15,0))))),0))</f>
        <v>0</v>
      </c>
      <c r="O45" s="7">
        <f>IF(Inputs!$B$66="Direct",IF(Inputs!$D$66="Do not use",Inputs!$C$66/'Activity levels'!$J17,0),IF(Inputs!$B$66="Indirect",IF(Inputs!$E$66="Headcount",Inputs!$C$66*'Allocation Drivers'!B16/'Allocation Drivers'!$B$23/'Activity levels'!$J17,IF(Inputs!$E$66="Floor Space",Inputs!$C$66*'Allocation Drivers'!C16/'Allocation Drivers'!$C$23/'Activity levels'!$J17,IF(Inputs!$E$66="Finance Time",Inputs!$C$66*'Allocation Drivers'!D16/'Allocation Drivers'!$D$23/'Activity levels'!$J17,IF(Inputs!$E$66="Meals Provided",Inputs!$C$66*'Allocation Drivers'!E16/'Allocation Drivers'!$E$23/'Activity levels'!$J17,IF(Inputs!$E$66="Clinical Time",Inputs!$C$66*'Allocation Drivers'!F16/'Allocation Drivers'!$F$23/'Activity levels'!$J17,0))))),0))</f>
        <v>0</v>
      </c>
      <c r="P45" s="7">
        <f>IF(Inputs!$B$66="Direct",IF(Inputs!$D$66="Do not use",Inputs!$C$66/'Activity levels'!$J18,0),IF(Inputs!$B$66="Indirect",IF(Inputs!$E$66="Headcount",Inputs!$C$66*'Allocation Drivers'!B17/'Allocation Drivers'!$B$23/'Activity levels'!$J18,IF(Inputs!$E$66="Floor Space",Inputs!$C$66*'Allocation Drivers'!C17/'Allocation Drivers'!$C$23/'Activity levels'!$J18,IF(Inputs!$E$66="Finance Time",Inputs!$C$66*'Allocation Drivers'!D17/'Allocation Drivers'!$D$23/'Activity levels'!$J18,IF(Inputs!$E$66="Meals Provided",Inputs!$C$66*'Allocation Drivers'!E17/'Allocation Drivers'!$E$23/'Activity levels'!$J18,IF(Inputs!$E$66="Clinical Time",Inputs!$C$66*'Allocation Drivers'!F17/'Allocation Drivers'!$F$23/'Activity levels'!$J18,0))))),0))</f>
        <v>0</v>
      </c>
      <c r="Q45" s="7">
        <f>IF(Inputs!$B$66="Direct",IF(Inputs!$D$66="Bereavement / Family support / Living well (Children)",Inputs!$C$66/'Activity levels'!$J19,0),IF(Inputs!$B$66="Indirect",IF(Inputs!$E$66="Headcount",Inputs!$C$66*'Allocation Drivers'!B18/'Allocation Drivers'!$B$23/'Activity levels'!$J19,IF(Inputs!$E$66="Floor Space",Inputs!$C$66*'Allocation Drivers'!C18/'Allocation Drivers'!$C$23/'Activity levels'!$J19,IF(Inputs!$E$66="Finance Time",Inputs!$C$66*'Allocation Drivers'!D18/'Allocation Drivers'!$D$23/'Activity levels'!$J19,IF(Inputs!$E$66="Meals Provided",Inputs!$C$66*'Allocation Drivers'!E18/'Allocation Drivers'!$E$23/'Activity levels'!$J19,IF(Inputs!$E$66="Clinical Time",Inputs!$C$66*'Allocation Drivers'!F18/'Allocation Drivers'!$F$23/'Activity levels'!$J19,0))))),0))</f>
        <v>0</v>
      </c>
    </row>
    <row r="46" spans="1:17" x14ac:dyDescent="0.2">
      <c r="A46" t="s">
        <v>83</v>
      </c>
      <c r="B46" s="7">
        <f>IF(Inputs!$B$67="Direct",IF(Inputs!$D$67="Inpatient (Adult)",Inputs!$C$67/'Activity levels'!$J4,0),IF(Inputs!$B$67="Indirect",IF(Inputs!$E$67="Headcount",Inputs!$C$67*'Allocation Drivers'!B4/'Allocation Drivers'!$B$23/'Activity levels'!$J4,IF(Inputs!$E$67="Floor Space",Inputs!$C$67*'Allocation Drivers'!C4/'Allocation Drivers'!$C$23/'Activity levels'!$J4,IF(Inputs!$E$67="Finance Time",Inputs!$C$67*'Allocation Drivers'!D4/'Allocation Drivers'!$D$23/'Activity levels'!$J4,IF(Inputs!$E$67="Meals Provided",Inputs!$C$67*'Allocation Drivers'!E4/'Allocation Drivers'!$E$23/'Activity levels'!$J4,IF(Inputs!$E$67="Clinical Time",Inputs!$C$67*'Allocation Drivers'!F4/'Allocation Drivers'!$F$23/'Activity levels'!$J4,0))))),0))</f>
        <v>0</v>
      </c>
      <c r="C46" s="7">
        <f>IF(Inputs!$B$67="Direct",IF(Inputs!$D$67="Outpatient / Hospital Inreach (Adult)",Inputs!$C$67/'Activity levels'!$J5,0),IF(Inputs!$B$67="Indirect",IF(Inputs!$E$67="Headcount",Inputs!$C$67*'Allocation Drivers'!B5/'Allocation Drivers'!$B$23/'Activity levels'!$J5,IF(Inputs!$E$67="Floor Space",Inputs!$C$67*'Allocation Drivers'!C5/'Allocation Drivers'!$C$23/'Activity levels'!$J5,IF(Inputs!$E$67="Finance Time",Inputs!$C$67*'Allocation Drivers'!D5/'Allocation Drivers'!$D$23/'Activity levels'!$J5,IF(Inputs!$E$67="Meals Provided",Inputs!$C$67*'Allocation Drivers'!E5/'Allocation Drivers'!$E$23/'Activity levels'!$J5,IF(Inputs!$E$67="Clinical Time",Inputs!$C$67*'Allocation Drivers'!F5/'Allocation Drivers'!$F$23/'Activity levels'!$J5,0))))),0))</f>
        <v>0</v>
      </c>
      <c r="D46" s="7">
        <f>IF(Inputs!$B$67="Direct",IF(Inputs!$D$67="Specialist Care at Home (Hospice at Home / Rapid Response etc) (Adult)",Inputs!$C$67/'Activity levels'!$J6,0),IF(Inputs!$B$67="Indirect",IF(Inputs!$E$67="Headcount",Inputs!$C$67*'Allocation Drivers'!B6/'Allocation Drivers'!$B$23/'Activity levels'!$J6,IF(Inputs!$E$67="Floor Space",Inputs!$C$67*'Allocation Drivers'!C6/'Allocation Drivers'!$C$23/'Activity levels'!$J6,IF(Inputs!$E$67="Finance Time",Inputs!$C$67*'Allocation Drivers'!D6/'Allocation Drivers'!$D$23/'Activity levels'!$J6,IF(Inputs!$E$67="Meals Provided",Inputs!$C$67*'Allocation Drivers'!E6/'Allocation Drivers'!$E$23/'Activity levels'!$J6,IF(Inputs!$E$67="Clinical Time",Inputs!$C$67*'Allocation Drivers'!F6/'Allocation Drivers'!$F$23/'Activity levels'!$J6,0))))),0))</f>
        <v>0</v>
      </c>
      <c r="E46" s="7">
        <f>IF(Inputs!$B$67="Direct",IF(Inputs!$D$67="Generalist / Non-specialist Community Visits (Adult)",Inputs!$C$67/'Activity levels'!$J7,0),IF(Inputs!$B$67="Indirect",IF(Inputs!$E$67="Headcount",Inputs!$C$67*'Allocation Drivers'!B7/'Allocation Drivers'!$B$23/'Activity levels'!$J7,IF(Inputs!$E$67="Floor Space",Inputs!$C$67*'Allocation Drivers'!C7/'Allocation Drivers'!$C$23/'Activity levels'!$J7,IF(Inputs!$E$67="Finance Time",Inputs!$C$67*'Allocation Drivers'!D7/'Allocation Drivers'!$D$23/'Activity levels'!$J7,IF(Inputs!$E$67="Meals Provided",Inputs!$C$67*'Allocation Drivers'!E7/'Allocation Drivers'!$E$23/'Activity levels'!$J7,IF(Inputs!$E$67="Clinical Time",Inputs!$C$67*'Allocation Drivers'!F7/'Allocation Drivers'!$F$23/'Activity levels'!$J7,0))))),0))</f>
        <v>0</v>
      </c>
      <c r="F46" s="7">
        <f>IF(Inputs!$B$67="Direct",IF(Inputs!$D$67="Domicilliary Care",Inputs!$C$67/'Activity levels'!$J16,0),IF(Inputs!$B$67="Indirect",IF(Inputs!$E$67="Headcount",Inputs!$C$67*'Allocation Drivers'!B15/'Allocation Drivers'!$B$23/'Activity levels'!$J16,IF(Inputs!$E$67="Floor Space",Inputs!$C$67*'Allocation Drivers'!C15/'Allocation Drivers'!$C$23/'Activity levels'!$J16,IF(Inputs!$E$67="Finance Time",Inputs!$C$67*'Allocation Drivers'!D15/'Allocation Drivers'!$D$23/'Activity levels'!$J16,IF(Inputs!$E$67="Meals Provided",Inputs!$C$67*'Allocation Drivers'!E15/'Allocation Drivers'!$E$23/'Activity levels'!$J16,IF(Inputs!$E$67="Clinical Time",Inputs!$C$67*'Allocation Drivers'!F15/'Allocation Drivers'!$F$23/'Activity levels'!$J16,0))))),0))</f>
        <v>0</v>
      </c>
      <c r="G46" s="7">
        <f>IF(Inputs!$B$67="Direct",IF(Inputs!$D$67="Lymphoedema",Inputs!$C$67/'Activity levels'!$J8,0),IF(Inputs!$B$67="Indirect",IF(Inputs!$E$67="Headcount",Inputs!$C$67*'Allocation Drivers'!B8/'Allocation Drivers'!$B$23/'Activity levels'!$J8,IF(Inputs!$E$67="Floor Space",Inputs!$C$67*'Allocation Drivers'!C8/'Allocation Drivers'!$C$23/'Activity levels'!$J8,IF(Inputs!$E$67="Finance Time",Inputs!$C$67*'Allocation Drivers'!D8/'Allocation Drivers'!$D$23/'Activity levels'!$J8,IF(Inputs!$E$67="Meals Provided",Inputs!$C$67*'Allocation Drivers'!E8/'Allocation Drivers'!$E$23/'Activity levels'!$J8,IF(Inputs!$E$67="Clinical Time",Inputs!$C$67*'Allocation Drivers'!F8/'Allocation Drivers'!$F$23/'Activity levels'!$J8,0))))),0))</f>
        <v>0</v>
      </c>
      <c r="H46" s="7">
        <f>IF(Inputs!$B$67="Direct",IF(Inputs!$D$67="Education",Inputs!$C$67/'Activity levels'!$J9,0),IF(Inputs!$B$67="Indirect",IF(Inputs!$E$67="Headcount",Inputs!$C$67*'Allocation Drivers'!B9/'Allocation Drivers'!$B$23/'Activity levels'!$J9,IF(Inputs!$E$67="Floor Space",Inputs!$C$67*'Allocation Drivers'!C9/'Allocation Drivers'!$C$23/'Activity levels'!$J9,IF(Inputs!$E$67="Finance Time",Inputs!$C$67*'Allocation Drivers'!D9/'Allocation Drivers'!$D$23/'Activity levels'!$J9,IF(Inputs!$E$67="Meals Provided",Inputs!$C$67*'Allocation Drivers'!E9/'Allocation Drivers'!$E$23/'Activity levels'!$J9,IF(Inputs!$E$67="Clinical Time",Inputs!$C$67*'Allocation Drivers'!F9/'Allocation Drivers'!$F$23/'Activity levels'!$J9,0))))),0))</f>
        <v>0</v>
      </c>
      <c r="I46" s="7">
        <f>IF(Inputs!$B$67="Direct",IF(Inputs!$D$67="Research",Inputs!$C$67/'Activity levels'!$J10,0),IF(Inputs!$B$67="Indirect",IF(Inputs!$E$67="Headcount",Inputs!$C$67*'Allocation Drivers'!B10/'Allocation Drivers'!$B$23/'Activity levels'!$J10,IF(Inputs!$E$67="Floor Space",Inputs!$C$67*'Allocation Drivers'!C10/'Allocation Drivers'!$C$23/'Activity levels'!$J10,IF(Inputs!$E$67="Finance Time",Inputs!$C$67*'Allocation Drivers'!D10/'Allocation Drivers'!$D$23/'Activity levels'!$J10,IF(Inputs!$E$67="Meals Provided",Inputs!$C$67*'Allocation Drivers'!E10/'Allocation Drivers'!$E$23/'Activity levels'!$J10,IF(Inputs!$E$67="Clinical Time",Inputs!$C$67*'Allocation Drivers'!F10/'Allocation Drivers'!$F$23/'Activity levels'!$J10,0))))),0))</f>
        <v>0</v>
      </c>
      <c r="J46" s="7">
        <f>IF(Inputs!$B$67="Direct",IF(Inputs!$D$67="Bereavement / Family Support / Living Well (Adult)",Inputs!$C$67/'Activity levels'!$J11,0),IF(Inputs!$B$67="Indirect",IF(Inputs!$E$67="Headcount",Inputs!$C$67*'Allocation Drivers'!B11/'Allocation Drivers'!$B$23/'Activity levels'!$J11,IF(Inputs!$E$67="Floor Space",Inputs!$C$67*'Allocation Drivers'!C11/'Allocation Drivers'!$C$23/'Activity levels'!$J11,IF(Inputs!$E$67="Finance Time",Inputs!$C$67*'Allocation Drivers'!D11/'Allocation Drivers'!$D$23/'Activity levels'!$J11,IF(Inputs!$E$67="Meals Provided",Inputs!$C$67*'Allocation Drivers'!E11/'Allocation Drivers'!$E$23/'Activity levels'!$J11,IF(Inputs!$E$67="Clinical Time",Inputs!$C$67*'Allocation Drivers'!F11/'Allocation Drivers'!$F$23/'Activity levels'!$J11,0))))),0))</f>
        <v>0</v>
      </c>
      <c r="K46" s="7" t="e">
        <f>IF(Inputs!$B$67="Direct",IF(Inputs!$D$67="Inpatient (Children)",Inputs!$C$67/'Activity levels'!$J12,0),IF(Inputs!$B$67="Indirect",IF(Inputs!$E$67="Headcount",Inputs!$C$67*'Allocation Drivers'!B12/'Allocation Drivers'!$B$23/'Activity levels'!$J12,IF(Inputs!$E$67="Floor Space",Inputs!$C$67*'Allocation Drivers'!C12/'Allocation Drivers'!$C$23/'Activity levels'!$J12,IF(Inputs!$E$67="Finance Time",Inputs!$C$67*'Allocation Drivers'!D12/'Allocation Drivers'!$D$23/'Activity levels'!$J12,IF(Inputs!$E$67="Meals Provided",Inputs!$C$67*'Allocation Drivers'!E12/'Allocation Drivers'!$E$23/'Activity levels'!$J12,IF(Inputs!$E$67="Clinical Time",Inputs!$C$67*'Allocation Drivers'!F12/'Allocation Drivers'!$F$23/'Activity levels'!$J12,0))))),0))</f>
        <v>#DIV/0!</v>
      </c>
      <c r="L46" s="7">
        <f>IF(Inputs!$B$67="Direct",IF(Inputs!$D$67="Outpatient  / Hospital Inreach (Children)",Inputs!$C$67/'Activity levels'!$J13,0),IF(Inputs!$B$67="Indirect",IF(Inputs!$E$67="Headcount",Inputs!$C$67*'Allocation Drivers'!B13/'Allocation Drivers'!$B$23/'Activity levels'!$J13,IF(Inputs!$E$67="Floor Space",Inputs!$C$67*'Allocation Drivers'!C13/'Allocation Drivers'!$C$23/'Activity levels'!$J13,IF(Inputs!$E$67="Finance Time",Inputs!$C$67*'Allocation Drivers'!D13/'Allocation Drivers'!$D$23/'Activity levels'!$J13,IF(Inputs!$E$67="Meals Provided",Inputs!$C$67*'Allocation Drivers'!E13/'Allocation Drivers'!$E$23/'Activity levels'!$J13,IF(Inputs!$E$67="Clinical Time",Inputs!$C$67*'Allocation Drivers'!F13/'Allocation Drivers'!$F$23/'Activity levels'!$J13,0))))),0))</f>
        <v>0</v>
      </c>
      <c r="M46" s="7">
        <f>IF(Inputs!$B$67="Direct",IF(Inputs!$D$67="Specialist Care at Home (Hospice at Home / Rapid Response etc) (Children)",Inputs!$C$67/'Activity levels'!$J14,0),IF(Inputs!$B$67="Indirect",IF(Inputs!$E$67="Headcount",Inputs!$C$67*'Allocation Drivers'!B14/'Allocation Drivers'!$B$23/'Activity levels'!$J14,IF(Inputs!$E$67="Floor Space",Inputs!$C$67*'Allocation Drivers'!C14/'Allocation Drivers'!$C$23/'Activity levels'!$J14,IF(Inputs!$E$67="Finance Time",Inputs!$C$67*'Allocation Drivers'!D14/'Allocation Drivers'!$D$23/'Activity levels'!$J14,IF(Inputs!$E$67="Meals Provided",Inputs!$C$67*'Allocation Drivers'!E14/'Allocation Drivers'!$E$23/'Activity levels'!$J14,IF(Inputs!$E$67="Clinical Time",Inputs!$C$67*'Allocation Drivers'!F14/'Allocation Drivers'!$F$23/'Activity levels'!$J14,0))))),0))</f>
        <v>0</v>
      </c>
      <c r="N46" s="7">
        <f>IF(Inputs!$B$67="Direct",IF(Inputs!$D$67="Generalist / Non-specialist Community Visits (Children)",Inputs!$C$67/'Activity levels'!$J15,0),IF(Inputs!$B$67="Indirect",IF(Inputs!$E$67="Headcount",Inputs!$C$67*'Allocation Drivers'!B15/'Allocation Drivers'!$B$23/'Activity levels'!$J15,IF(Inputs!$E$67="Floor Space",Inputs!$C$67*'Allocation Drivers'!C15/'Allocation Drivers'!$C$23/'Activity levels'!$J15,IF(Inputs!$E$67="Finance Time",Inputs!$C$67*'Allocation Drivers'!D15/'Allocation Drivers'!$D$23/'Activity levels'!$J15,IF(Inputs!$E$67="Meals Provided",Inputs!$C$67*'Allocation Drivers'!E15/'Allocation Drivers'!$E$23/'Activity levels'!$J15,IF(Inputs!$E$67="Clinical Time",Inputs!$C$67*'Allocation Drivers'!F15/'Allocation Drivers'!$F$23/'Activity levels'!$J15,0))))),0))</f>
        <v>0</v>
      </c>
      <c r="O46" s="7">
        <f>IF(Inputs!$B$67="Direct",IF(Inputs!$D$67="Do not use",Inputs!$C$67/'Activity levels'!$J17,0),IF(Inputs!$B$67="Indirect",IF(Inputs!$E$67="Headcount",Inputs!$C$67*'Allocation Drivers'!B16/'Allocation Drivers'!$B$23/'Activity levels'!$J17,IF(Inputs!$E$67="Floor Space",Inputs!$C$67*'Allocation Drivers'!C16/'Allocation Drivers'!$C$23/'Activity levels'!$J17,IF(Inputs!$E$67="Finance Time",Inputs!$C$67*'Allocation Drivers'!D16/'Allocation Drivers'!$D$23/'Activity levels'!$J17,IF(Inputs!$E$67="Meals Provided",Inputs!$C$67*'Allocation Drivers'!E16/'Allocation Drivers'!$E$23/'Activity levels'!$J17,IF(Inputs!$E$67="Clinical Time",Inputs!$C$67*'Allocation Drivers'!F16/'Allocation Drivers'!$F$23/'Activity levels'!$J17,0))))),0))</f>
        <v>0</v>
      </c>
      <c r="P46" s="7">
        <f>IF(Inputs!$B$67="Direct",IF(Inputs!$D$67="Do not use",Inputs!$C$67/'Activity levels'!$J18,0),IF(Inputs!$B$67="Indirect",IF(Inputs!$E$67="Headcount",Inputs!$C$67*'Allocation Drivers'!B17/'Allocation Drivers'!$B$23/'Activity levels'!$J18,IF(Inputs!$E$67="Floor Space",Inputs!$C$67*'Allocation Drivers'!C17/'Allocation Drivers'!$C$23/'Activity levels'!$J18,IF(Inputs!$E$67="Finance Time",Inputs!$C$67*'Allocation Drivers'!D17/'Allocation Drivers'!$D$23/'Activity levels'!$J18,IF(Inputs!$E$67="Meals Provided",Inputs!$C$67*'Allocation Drivers'!E17/'Allocation Drivers'!$E$23/'Activity levels'!$J18,IF(Inputs!$E$67="Clinical Time",Inputs!$C$67*'Allocation Drivers'!F17/'Allocation Drivers'!$F$23/'Activity levels'!$J18,0))))),0))</f>
        <v>0</v>
      </c>
      <c r="Q46" s="7">
        <f>IF(Inputs!$B$67="Direct",IF(Inputs!$D$67="Bereavement / Family support / Living well (Children)",Inputs!$C$67/'Activity levels'!$J19,0),IF(Inputs!$B$67="Indirect",IF(Inputs!$E$67="Headcount",Inputs!$C$67*'Allocation Drivers'!B18/'Allocation Drivers'!$B$23/'Activity levels'!$J19,IF(Inputs!$E$67="Floor Space",Inputs!$C$67*'Allocation Drivers'!C18/'Allocation Drivers'!$C$23/'Activity levels'!$J19,IF(Inputs!$E$67="Finance Time",Inputs!$C$67*'Allocation Drivers'!D18/'Allocation Drivers'!$D$23/'Activity levels'!$J19,IF(Inputs!$E$67="Meals Provided",Inputs!$C$67*'Allocation Drivers'!E18/'Allocation Drivers'!$E$23/'Activity levels'!$J19,IF(Inputs!$E$67="Clinical Time",Inputs!$C$67*'Allocation Drivers'!F18/'Allocation Drivers'!$F$23/'Activity levels'!$J19,0))))),0))</f>
        <v>0</v>
      </c>
    </row>
    <row r="47" spans="1:17" x14ac:dyDescent="0.2">
      <c r="A47" t="s">
        <v>74</v>
      </c>
      <c r="B47" s="7">
        <f>IF(Inputs!$B$69="Direct",IF(Inputs!$D$69="Inpatient (Adult)",Inputs!$C$69/'Activity levels'!$J4,0),IF(Inputs!$B$69="Indirect",IF(Inputs!$E$69="Headcount",Inputs!$C$69*'Allocation Drivers'!B4/'Allocation Drivers'!$B$23/'Activity levels'!$J4,IF(Inputs!$E$69="Floor Space",Inputs!$C$69*'Allocation Drivers'!C4/'Allocation Drivers'!$C$23/'Activity levels'!$J4,IF(Inputs!$E$69="Finance Time",Inputs!$C$69*'Allocation Drivers'!D4/'Allocation Drivers'!$D$23/'Activity levels'!$J4,IF(Inputs!$E$69="Meals Provided",Inputs!$C$69*'Allocation Drivers'!E4/'Allocation Drivers'!$E$23/'Activity levels'!$J4,IF(Inputs!$E$69="Clinical Time",Inputs!$C$69*'Allocation Drivers'!F4/'Allocation Drivers'!$F$23/'Activity levels'!$J4,0))))),0))</f>
        <v>0</v>
      </c>
      <c r="C47" s="7">
        <f>IF(Inputs!$B$69="Direct",IF(Inputs!$D$69="Outpatient / Hospital Inreach (Adult)",Inputs!$C$69/'Activity levels'!$J5,0),IF(Inputs!$B$69="Indirect",IF(Inputs!$E$69="Headcount",Inputs!$C$69*'Allocation Drivers'!B5/'Allocation Drivers'!$B$23/'Activity levels'!$J5,IF(Inputs!$E$69="Floor Space",Inputs!$C$69*'Allocation Drivers'!C5/'Allocation Drivers'!$C$23/'Activity levels'!$J5,IF(Inputs!$E$69="Finance Time",Inputs!$C$69*'Allocation Drivers'!D5/'Allocation Drivers'!$D$23/'Activity levels'!$J5,IF(Inputs!$E$69="Meals Provided",Inputs!$C$69*'Allocation Drivers'!E5/'Allocation Drivers'!$E$23/'Activity levels'!$J5,IF(Inputs!$E$69="Clinical Time",Inputs!$C$69*'Allocation Drivers'!F5/'Allocation Drivers'!$F$23/'Activity levels'!$J5,0))))),0))</f>
        <v>0</v>
      </c>
      <c r="D47" s="7">
        <f>IF(Inputs!$B$69="Direct",IF(Inputs!$D$69="Specialist Care at Home (Hospice at Home / Rapid Response etc) (Adult)",Inputs!$C$69/'Activity levels'!$J6,0),IF(Inputs!$B$69="Indirect",IF(Inputs!$E$69="Headcount",Inputs!$C$69*'Allocation Drivers'!B6/'Allocation Drivers'!$B$23/'Activity levels'!$J6,IF(Inputs!$E$69="Floor Space",Inputs!$C$69*'Allocation Drivers'!C6/'Allocation Drivers'!$C$23/'Activity levels'!$J6,IF(Inputs!$E$69="Finance Time",Inputs!$C$69*'Allocation Drivers'!D6/'Allocation Drivers'!$D$23/'Activity levels'!$J6,IF(Inputs!$E$69="Meals Provided",Inputs!$C$69*'Allocation Drivers'!E6/'Allocation Drivers'!$E$23/'Activity levels'!$J6,IF(Inputs!$E$69="Clinical Time",Inputs!$C$69*'Allocation Drivers'!F6/'Allocation Drivers'!$F$23/'Activity levels'!$J6,0))))),0))</f>
        <v>0</v>
      </c>
      <c r="E47" s="7">
        <f>IF(Inputs!$B$69="Direct",IF(Inputs!$D$69="Generalist / Non-specialist Community Visits (Adult)",Inputs!$C$69/'Activity levels'!$J7,0),IF(Inputs!$B$69="Indirect",IF(Inputs!$E$69="Headcount",Inputs!$C$69*'Allocation Drivers'!B7/'Allocation Drivers'!$B$23/'Activity levels'!$J7,IF(Inputs!$E$69="Floor Space",Inputs!$C$69*'Allocation Drivers'!C7/'Allocation Drivers'!$C$23/'Activity levels'!$J7,IF(Inputs!$E$69="Finance Time",Inputs!$C$69*'Allocation Drivers'!D7/'Allocation Drivers'!$D$23/'Activity levels'!$J7,IF(Inputs!$E$69="Meals Provided",Inputs!$C$69*'Allocation Drivers'!E7/'Allocation Drivers'!$E$23/'Activity levels'!$J7,IF(Inputs!$E$69="Clinical Time",Inputs!$C$69*'Allocation Drivers'!F7/'Allocation Drivers'!$F$23/'Activity levels'!$J7,0))))),0))</f>
        <v>0</v>
      </c>
      <c r="F47" s="7">
        <f>IF(Inputs!$B$69="Direct",IF(Inputs!$D$69="Domicilliary Care",Inputs!$C$69/'Activity levels'!$J16,0),IF(Inputs!$B$69="Indirect",IF(Inputs!$E$69="Headcount",Inputs!$C$69*'Allocation Drivers'!B15/'Allocation Drivers'!$B$23/'Activity levels'!$J16,IF(Inputs!$E$69="Floor Space",Inputs!$C$69*'Allocation Drivers'!C15/'Allocation Drivers'!$C$23/'Activity levels'!$J16,IF(Inputs!$E$69="Finance Time",Inputs!$C$69*'Allocation Drivers'!D15/'Allocation Drivers'!$D$23/'Activity levels'!$J16,IF(Inputs!$E$69="Meals Provided",Inputs!$C$69*'Allocation Drivers'!E15/'Allocation Drivers'!$E$23/'Activity levels'!$J16,IF(Inputs!$E$69="Clinical Time",Inputs!$C$69*'Allocation Drivers'!F15/'Allocation Drivers'!$F$23/'Activity levels'!$J16,0))))),0))</f>
        <v>0</v>
      </c>
      <c r="G47" s="7">
        <f>IF(Inputs!$B$69="Direct",IF(Inputs!$D$69="Lymphoedema",Inputs!$C$69/'Activity levels'!$J8,0),IF(Inputs!$B$69="Indirect",IF(Inputs!$E$69="Headcount",Inputs!$C$69*'Allocation Drivers'!B8/'Allocation Drivers'!$B$23/'Activity levels'!$J8,IF(Inputs!$E$69="Floor Space",Inputs!$C$69*'Allocation Drivers'!C8/'Allocation Drivers'!$C$23/'Activity levels'!$J8,IF(Inputs!$E$69="Finance Time",Inputs!$C$69*'Allocation Drivers'!D8/'Allocation Drivers'!$D$23/'Activity levels'!$J8,IF(Inputs!$E$69="Meals Provided",Inputs!$C$69*'Allocation Drivers'!E8/'Allocation Drivers'!$E$23/'Activity levels'!$J8,IF(Inputs!$E$69="Clinical Time",Inputs!$C$69*'Allocation Drivers'!F8/'Allocation Drivers'!$F$23/'Activity levels'!$J8,0))))),0))</f>
        <v>0</v>
      </c>
      <c r="H47" s="7">
        <f>IF(Inputs!$B$69="Direct",IF(Inputs!$D$69="Education",Inputs!$C$69/'Activity levels'!$J9,0),IF(Inputs!$B$69="Indirect",IF(Inputs!$E$69="Headcount",Inputs!$C$69*'Allocation Drivers'!B9/'Allocation Drivers'!$B$23/'Activity levels'!$J9,IF(Inputs!$E$69="Floor Space",Inputs!$C$69*'Allocation Drivers'!C9/'Allocation Drivers'!$C$23/'Activity levels'!$J9,IF(Inputs!$E$69="Finance Time",Inputs!$C$69*'Allocation Drivers'!D9/'Allocation Drivers'!$D$23/'Activity levels'!$J9,IF(Inputs!$E$69="Meals Provided",Inputs!$C$69*'Allocation Drivers'!E9/'Allocation Drivers'!$E$23/'Activity levels'!$J9,IF(Inputs!$E$69="Clinical Time",Inputs!$C$69*'Allocation Drivers'!F9/'Allocation Drivers'!$F$23/'Activity levels'!$J9,0))))),0))</f>
        <v>0</v>
      </c>
      <c r="I47" s="7">
        <f>IF(Inputs!$B$69="Direct",IF(Inputs!$D$69="Research",Inputs!$C$69/'Activity levels'!$J10,0),IF(Inputs!$B$69="Indirect",IF(Inputs!$E$69="Headcount",Inputs!$C$69*'Allocation Drivers'!B10/'Allocation Drivers'!$B$23/'Activity levels'!$J10,IF(Inputs!$E$69="Floor Space",Inputs!$C$69*'Allocation Drivers'!C10/'Allocation Drivers'!$C$23/'Activity levels'!$J10,IF(Inputs!$E$69="Finance Time",Inputs!$C$69*'Allocation Drivers'!D10/'Allocation Drivers'!$D$23/'Activity levels'!$J10,IF(Inputs!$E$69="Meals Provided",Inputs!$C$69*'Allocation Drivers'!E10/'Allocation Drivers'!$E$23/'Activity levels'!$J10,IF(Inputs!$E$69="Clinical Time",Inputs!$C$69*'Allocation Drivers'!F10/'Allocation Drivers'!$F$23/'Activity levels'!$J10,0))))),0))</f>
        <v>0</v>
      </c>
      <c r="J47" s="7">
        <f>IF(Inputs!$B$69="Direct",IF(Inputs!$D$69="Bereavement / Family Support / Living Well (Adult)",Inputs!$C$69/'Activity levels'!$J11,0),IF(Inputs!$B$69="Indirect",IF(Inputs!$E$69="Headcount",Inputs!$C$69*'Allocation Drivers'!B11/'Allocation Drivers'!$B$23/'Activity levels'!$J11,IF(Inputs!$E$69="Floor Space",Inputs!$C$69*'Allocation Drivers'!C11/'Allocation Drivers'!$C$23/'Activity levels'!$J11,IF(Inputs!$E$69="Finance Time",Inputs!$C$69*'Allocation Drivers'!D11/'Allocation Drivers'!$D$23/'Activity levels'!$J11,IF(Inputs!$E$69="Meals Provided",Inputs!$C$69*'Allocation Drivers'!E11/'Allocation Drivers'!$E$23/'Activity levels'!$J11,IF(Inputs!$E$69="Clinical Time",Inputs!$C$69*'Allocation Drivers'!F11/'Allocation Drivers'!$F$23/'Activity levels'!$J11,0))))),0))</f>
        <v>0</v>
      </c>
      <c r="K47" s="7">
        <f>IF(Inputs!$B$69="Direct",IF(Inputs!$D$69="Inpatient (Children)",Inputs!$C$69/'Activity levels'!$J12,0),IF(Inputs!$B$69="Indirect",IF(Inputs!$E$69="Headcount",Inputs!$C$69*'Allocation Drivers'!B12/'Allocation Drivers'!$B$23/'Activity levels'!$J12,IF(Inputs!$E$69="Floor Space",Inputs!$C$69*'Allocation Drivers'!C12/'Allocation Drivers'!$C$23/'Activity levels'!$J12,IF(Inputs!$E$69="Finance Time",Inputs!$C$69*'Allocation Drivers'!D12/'Allocation Drivers'!$D$23/'Activity levels'!$J12,IF(Inputs!$E$69="Meals Provided",Inputs!$C$69*'Allocation Drivers'!E12/'Allocation Drivers'!$E$23/'Activity levels'!$J12,IF(Inputs!$E$69="Clinical Time",Inputs!$C$69*'Allocation Drivers'!F12/'Allocation Drivers'!$F$23/'Activity levels'!$J12,0))))),0))</f>
        <v>0</v>
      </c>
      <c r="L47" s="7" t="e">
        <f>IF(Inputs!$B$69="Direct",IF(Inputs!$D$69="Outpatient  / Hospital Inreach (Children)",Inputs!$C$69/'Activity levels'!$J13,0),IF(Inputs!$B$69="Indirect",IF(Inputs!$E$69="Headcount",Inputs!$C$69*'Allocation Drivers'!B13/'Allocation Drivers'!$B$23/'Activity levels'!$J13,IF(Inputs!$E$69="Floor Space",Inputs!$C$69*'Allocation Drivers'!C13/'Allocation Drivers'!$C$23/'Activity levels'!$J13,IF(Inputs!$E$69="Finance Time",Inputs!$C$69*'Allocation Drivers'!D13/'Allocation Drivers'!$D$23/'Activity levels'!$J13,IF(Inputs!$E$69="Meals Provided",Inputs!$C$69*'Allocation Drivers'!E13/'Allocation Drivers'!$E$23/'Activity levels'!$J13,IF(Inputs!$E$69="Clinical Time",Inputs!$C$69*'Allocation Drivers'!F13/'Allocation Drivers'!$F$23/'Activity levels'!$J13,0))))),0))</f>
        <v>#DIV/0!</v>
      </c>
      <c r="M47" s="7">
        <f>IF(Inputs!$B$69="Direct",IF(Inputs!$D$69="Specialist Care at Home (Hospice at Home / Rapid Response etc) (Children)",Inputs!$C$69/'Activity levels'!$J14,0),IF(Inputs!$B$69="Indirect",IF(Inputs!$E$69="Headcount",Inputs!$C$69*'Allocation Drivers'!B14/'Allocation Drivers'!$B$23/'Activity levels'!$J14,IF(Inputs!$E$69="Floor Space",Inputs!$C$69*'Allocation Drivers'!C14/'Allocation Drivers'!$C$23/'Activity levels'!$J14,IF(Inputs!$E$69="Finance Time",Inputs!$C$69*'Allocation Drivers'!D14/'Allocation Drivers'!$D$23/'Activity levels'!$J14,IF(Inputs!$E$69="Meals Provided",Inputs!$C$69*'Allocation Drivers'!E14/'Allocation Drivers'!$E$23/'Activity levels'!$J14,IF(Inputs!$E$69="Clinical Time",Inputs!$C$69*'Allocation Drivers'!F14/'Allocation Drivers'!$F$23/'Activity levels'!$J14,0))))),0))</f>
        <v>0</v>
      </c>
      <c r="N47" s="7">
        <f>IF(Inputs!$B$69="Direct",IF(Inputs!$D$69="Generalist / Non-specialist Community Visits (Children)",Inputs!$C$69/'Activity levels'!$J15,0),IF(Inputs!$B$69="Indirect",IF(Inputs!$E$69="Headcount",Inputs!$C$69*'Allocation Drivers'!B15/'Allocation Drivers'!$B$23/'Activity levels'!$J15,IF(Inputs!$E$69="Floor Space",Inputs!$C$69*'Allocation Drivers'!C15/'Allocation Drivers'!$C$23/'Activity levels'!$J15,IF(Inputs!$E$69="Finance Time",Inputs!$C$69*'Allocation Drivers'!D15/'Allocation Drivers'!$D$23/'Activity levels'!$J15,IF(Inputs!$E$69="Meals Provided",Inputs!$C$69*'Allocation Drivers'!E15/'Allocation Drivers'!$E$23/'Activity levels'!$J15,IF(Inputs!$E$69="Clinical Time",Inputs!$C$69*'Allocation Drivers'!F15/'Allocation Drivers'!$F$23/'Activity levels'!$J15,0))))),0))</f>
        <v>0</v>
      </c>
      <c r="O47" s="7">
        <f>IF(Inputs!$B$69="Direct",IF(Inputs!$D$69="Do not use",Inputs!$C$69/'Activity levels'!$J17,0),IF(Inputs!$B$69="Indirect",IF(Inputs!$E$69="Headcount",Inputs!$C$69*'Allocation Drivers'!B16/'Allocation Drivers'!$B$23/'Activity levels'!$J17,IF(Inputs!$E$69="Floor Space",Inputs!$C$69*'Allocation Drivers'!C16/'Allocation Drivers'!$C$23/'Activity levels'!$J17,IF(Inputs!$E$69="Finance Time",Inputs!$C$69*'Allocation Drivers'!D16/'Allocation Drivers'!$D$23/'Activity levels'!$J17,IF(Inputs!$E$69="Meals Provided",Inputs!$C$69*'Allocation Drivers'!E16/'Allocation Drivers'!$E$23/'Activity levels'!$J17,IF(Inputs!$E$69="Clinical Time",Inputs!$C$69*'Allocation Drivers'!F16/'Allocation Drivers'!$F$23/'Activity levels'!$J17,0))))),0))</f>
        <v>0</v>
      </c>
      <c r="P47" s="7">
        <f>IF(Inputs!$B$69="Direct",IF(Inputs!$D$69="Do not use",Inputs!$C$69/'Activity levels'!$J18,0),IF(Inputs!$B$69="Indirect",IF(Inputs!$E$69="Headcount",Inputs!$C$69*'Allocation Drivers'!B17/'Allocation Drivers'!$B$23/'Activity levels'!$J18,IF(Inputs!$E$69="Floor Space",Inputs!$C$69*'Allocation Drivers'!C17/'Allocation Drivers'!$C$23/'Activity levels'!$J18,IF(Inputs!$E$69="Finance Time",Inputs!$C$69*'Allocation Drivers'!D17/'Allocation Drivers'!$D$23/'Activity levels'!$J18,IF(Inputs!$E$69="Meals Provided",Inputs!$C$69*'Allocation Drivers'!E17/'Allocation Drivers'!$E$23/'Activity levels'!$J18,IF(Inputs!$E$69="Clinical Time",Inputs!$C$69*'Allocation Drivers'!F17/'Allocation Drivers'!$F$23/'Activity levels'!$J18,0))))),0))</f>
        <v>0</v>
      </c>
      <c r="Q47" s="7">
        <f>IF(Inputs!$B$69="Direct",IF(Inputs!$D$69="Bereavement / Family support / Living well (Children)",Inputs!$C$69/'Activity levels'!$J19,0),IF(Inputs!$B$69="Indirect",IF(Inputs!$E$69="Headcount",Inputs!$C$69*'Allocation Drivers'!B18/'Allocation Drivers'!$B$23/'Activity levels'!$J19,IF(Inputs!$E$69="Floor Space",Inputs!$C$69*'Allocation Drivers'!C18/'Allocation Drivers'!$C$23/'Activity levels'!$J19,IF(Inputs!$E$69="Finance Time",Inputs!$C$69*'Allocation Drivers'!D18/'Allocation Drivers'!$D$23/'Activity levels'!$J19,IF(Inputs!$E$69="Meals Provided",Inputs!$C$69*'Allocation Drivers'!E18/'Allocation Drivers'!$E$23/'Activity levels'!$J19,IF(Inputs!$E$69="Clinical Time",Inputs!$C$69*'Allocation Drivers'!F18/'Allocation Drivers'!$F$23/'Activity levels'!$J19,0))))),0))</f>
        <v>0</v>
      </c>
    </row>
    <row r="48" spans="1:17" x14ac:dyDescent="0.2">
      <c r="A48" t="s">
        <v>77</v>
      </c>
      <c r="B48" s="7">
        <f>IF(Inputs!$B$70="Direct",IF(Inputs!$D$70="Inpatient (Adult)",Inputs!$C$70/'Activity levels'!$J4,0),IF(Inputs!$B$70="Indirect",IF(Inputs!$E$70="Headcount",Inputs!$C$70*'Allocation Drivers'!B4/'Allocation Drivers'!$B$23/'Activity levels'!$J4,IF(Inputs!$E$70="Floor Space",Inputs!$C$70*'Allocation Drivers'!C4/'Allocation Drivers'!$C$23/'Activity levels'!$J4,IF(Inputs!$E$70="Finance Time",Inputs!$C$70*'Allocation Drivers'!D4/'Allocation Drivers'!$D$23/'Activity levels'!$J4,IF(Inputs!$E$70="Meals Provided",Inputs!$C$70*'Allocation Drivers'!E4/'Allocation Drivers'!$E$23/'Activity levels'!$J4,IF(Inputs!$E$70="Clinical Time",Inputs!$C$70*'Allocation Drivers'!F4/'Allocation Drivers'!$F$23/'Activity levels'!$J4,0))))),0))</f>
        <v>0</v>
      </c>
      <c r="C48" s="7">
        <f>IF(Inputs!$B$70="Direct",IF(Inputs!$D$70="Outpatient / Hospital Inreach (Adult)",Inputs!$C$70/'Activity levels'!$J5,0),IF(Inputs!$B$70="Indirect",IF(Inputs!$E$70="Headcount",Inputs!$C$70*'Allocation Drivers'!B5/'Allocation Drivers'!$B$23/'Activity levels'!$J5,IF(Inputs!$E$70="Floor Space",Inputs!$C$70*'Allocation Drivers'!C5/'Allocation Drivers'!$C$23/'Activity levels'!$J5,IF(Inputs!$E$70="Finance Time",Inputs!$C$70*'Allocation Drivers'!D5/'Allocation Drivers'!$D$23/'Activity levels'!$J5,IF(Inputs!$E$70="Meals Provided",Inputs!$C$70*'Allocation Drivers'!E5/'Allocation Drivers'!$E$23/'Activity levels'!$J5,IF(Inputs!$E$70="Clinical Time",Inputs!$C$70*'Allocation Drivers'!F5/'Allocation Drivers'!$F$23/'Activity levels'!$J5,0))))),0))</f>
        <v>0</v>
      </c>
      <c r="D48" s="7">
        <f>IF(Inputs!$B$70="Direct",IF(Inputs!$D$70="Specialist Care at Home (Hospice at Home / Rapid Response etc) (Adult)",Inputs!$C$70/'Activity levels'!$J6,0),IF(Inputs!$B$70="Indirect",IF(Inputs!$E$70="Headcount",Inputs!$C$70*'Allocation Drivers'!B6/'Allocation Drivers'!$B$23/'Activity levels'!$J6,IF(Inputs!$E$70="Floor Space",Inputs!$C$70*'Allocation Drivers'!C6/'Allocation Drivers'!$C$23/'Activity levels'!$J6,IF(Inputs!$E$70="Finance Time",Inputs!$C$70*'Allocation Drivers'!D6/'Allocation Drivers'!$D$23/'Activity levels'!$J6,IF(Inputs!$E$70="Meals Provided",Inputs!$C$70*'Allocation Drivers'!E6/'Allocation Drivers'!$E$23/'Activity levels'!$J6,IF(Inputs!$E$70="Clinical Time",Inputs!$C$70*'Allocation Drivers'!F6/'Allocation Drivers'!$F$23/'Activity levels'!$J6,0))))),0))</f>
        <v>0</v>
      </c>
      <c r="E48" s="7">
        <f>IF(Inputs!$B$70="Direct",IF(Inputs!$D$70="Generalist / Non-specialist Community Visits (Adult)",Inputs!$C$70/'Activity levels'!$J7,0),IF(Inputs!$B$70="Indirect",IF(Inputs!$E$70="Headcount",Inputs!$C$70*'Allocation Drivers'!B7/'Allocation Drivers'!$B$23/'Activity levels'!$J7,IF(Inputs!$E$70="Floor Space",Inputs!$C$70*'Allocation Drivers'!C7/'Allocation Drivers'!$C$23/'Activity levels'!$J7,IF(Inputs!$E$70="Finance Time",Inputs!$C$70*'Allocation Drivers'!D7/'Allocation Drivers'!$D$23/'Activity levels'!$J7,IF(Inputs!$E$70="Meals Provided",Inputs!$C$70*'Allocation Drivers'!E7/'Allocation Drivers'!$E$23/'Activity levels'!$J7,IF(Inputs!$E$70="Clinical Time",Inputs!$C$70*'Allocation Drivers'!F7/'Allocation Drivers'!$F$23/'Activity levels'!$J7,0))))),0))</f>
        <v>0</v>
      </c>
      <c r="F48" s="7">
        <f>IF(Inputs!$B$70="Direct",IF(Inputs!$D$70="Domicilliary Care",Inputs!$C$70/'Activity levels'!$J16,0),IF(Inputs!$B$70="Indirect",IF(Inputs!$E$70="Headcount",Inputs!$C$70*'Allocation Drivers'!B15/'Allocation Drivers'!$B$23/'Activity levels'!$J16,IF(Inputs!$E$70="Floor Space",Inputs!$C$70*'Allocation Drivers'!C15/'Allocation Drivers'!$C$23/'Activity levels'!$J16,IF(Inputs!$E$70="Finance Time",Inputs!$C$70*'Allocation Drivers'!D15/'Allocation Drivers'!$D$23/'Activity levels'!$J16,IF(Inputs!$E$70="Meals Provided",Inputs!$C$70*'Allocation Drivers'!E15/'Allocation Drivers'!$E$23/'Activity levels'!$J16,IF(Inputs!$E$70="Clinical Time",Inputs!$C$70*'Allocation Drivers'!F15/'Allocation Drivers'!$F$23/'Activity levels'!$J16,0))))),0))</f>
        <v>0</v>
      </c>
      <c r="G48" s="7">
        <f>IF(Inputs!$B$70="Direct",IF(Inputs!$D$70="Lymphoedema",Inputs!$C$70/'Activity levels'!$J8,0),IF(Inputs!$B$70="Indirect",IF(Inputs!$E$70="Headcount",Inputs!$C$70*'Allocation Drivers'!B8/'Allocation Drivers'!$B$23/'Activity levels'!$J8,IF(Inputs!$E$70="Floor Space",Inputs!$C$70*'Allocation Drivers'!C8/'Allocation Drivers'!$C$23/'Activity levels'!$J8,IF(Inputs!$E$70="Finance Time",Inputs!$C$70*'Allocation Drivers'!D8/'Allocation Drivers'!$D$23/'Activity levels'!$J8,IF(Inputs!$E$70="Meals Provided",Inputs!$C$70*'Allocation Drivers'!E8/'Allocation Drivers'!$E$23/'Activity levels'!$J8,IF(Inputs!$E$70="Clinical Time",Inputs!$C$70*'Allocation Drivers'!F8/'Allocation Drivers'!$F$23/'Activity levels'!$J8,0))))),0))</f>
        <v>0</v>
      </c>
      <c r="H48" s="7">
        <f>IF(Inputs!$B$70="Direct",IF(Inputs!$D$70="Education",Inputs!$C$70/'Activity levels'!$J9,0),IF(Inputs!$B$70="Indirect",IF(Inputs!$E$70="Headcount",Inputs!$C$70*'Allocation Drivers'!B9/'Allocation Drivers'!$B$23/'Activity levels'!$J9,IF(Inputs!$E$70="Floor Space",Inputs!$C$70*'Allocation Drivers'!C9/'Allocation Drivers'!$C$23/'Activity levels'!$J9,IF(Inputs!$E$70="Finance Time",Inputs!$C$70*'Allocation Drivers'!D9/'Allocation Drivers'!$D$23/'Activity levels'!$J9,IF(Inputs!$E$70="Meals Provided",Inputs!$C$70*'Allocation Drivers'!E9/'Allocation Drivers'!$E$23/'Activity levels'!$J9,IF(Inputs!$E$70="Clinical Time",Inputs!$C$70*'Allocation Drivers'!F9/'Allocation Drivers'!$F$23/'Activity levels'!$J9,0))))),0))</f>
        <v>0</v>
      </c>
      <c r="I48" s="7">
        <f>IF(Inputs!$B$70="Direct",IF(Inputs!$D$70="Research",Inputs!$C$70/'Activity levels'!$J10,0),IF(Inputs!$B$70="Indirect",IF(Inputs!$E$70="Headcount",Inputs!$C$70*'Allocation Drivers'!B10/'Allocation Drivers'!$B$23/'Activity levels'!$J10,IF(Inputs!$E$70="Floor Space",Inputs!$C$70*'Allocation Drivers'!C10/'Allocation Drivers'!$C$23/'Activity levels'!$J10,IF(Inputs!$E$70="Finance Time",Inputs!$C$70*'Allocation Drivers'!D10/'Allocation Drivers'!$D$23/'Activity levels'!$J10,IF(Inputs!$E$70="Meals Provided",Inputs!$C$70*'Allocation Drivers'!E10/'Allocation Drivers'!$E$23/'Activity levels'!$J10,IF(Inputs!$E$70="Clinical Time",Inputs!$C$70*'Allocation Drivers'!F10/'Allocation Drivers'!$F$23/'Activity levels'!$J10,0))))),0))</f>
        <v>0</v>
      </c>
      <c r="J48" s="7">
        <f>IF(Inputs!$B$70="Direct",IF(Inputs!$D$70="Bereavement / Family Support / Living Well (Adult)",Inputs!$C$70/'Activity levels'!$J11,0),IF(Inputs!$B$70="Indirect",IF(Inputs!$E$70="Headcount",Inputs!$C$70*'Allocation Drivers'!B11/'Allocation Drivers'!$B$23/'Activity levels'!$J11,IF(Inputs!$E$70="Floor Space",Inputs!$C$70*'Allocation Drivers'!C11/'Allocation Drivers'!$C$23/'Activity levels'!$J11,IF(Inputs!$E$70="Finance Time",Inputs!$C$70*'Allocation Drivers'!D11/'Allocation Drivers'!$D$23/'Activity levels'!$J11,IF(Inputs!$E$70="Meals Provided",Inputs!$C$70*'Allocation Drivers'!E11/'Allocation Drivers'!$E$23/'Activity levels'!$J11,IF(Inputs!$E$70="Clinical Time",Inputs!$C$70*'Allocation Drivers'!F11/'Allocation Drivers'!$F$23/'Activity levels'!$J11,0))))),0))</f>
        <v>0</v>
      </c>
      <c r="K48" s="7">
        <f>IF(Inputs!$B$70="Direct",IF(Inputs!$D$70="Inpatient (Children)",Inputs!$C$70/'Activity levels'!$J12,0),IF(Inputs!$B$70="Indirect",IF(Inputs!$E$70="Headcount",Inputs!$C$70*'Allocation Drivers'!B12/'Allocation Drivers'!$B$23/'Activity levels'!$J12,IF(Inputs!$E$70="Floor Space",Inputs!$C$70*'Allocation Drivers'!C12/'Allocation Drivers'!$C$23/'Activity levels'!$J12,IF(Inputs!$E$70="Finance Time",Inputs!$C$70*'Allocation Drivers'!D12/'Allocation Drivers'!$D$23/'Activity levels'!$J12,IF(Inputs!$E$70="Meals Provided",Inputs!$C$70*'Allocation Drivers'!E12/'Allocation Drivers'!$E$23/'Activity levels'!$J12,IF(Inputs!$E$70="Clinical Time",Inputs!$C$70*'Allocation Drivers'!F12/'Allocation Drivers'!$F$23/'Activity levels'!$J12,0))))),0))</f>
        <v>0</v>
      </c>
      <c r="L48" s="7" t="e">
        <f>IF(Inputs!$B$70="Direct",IF(Inputs!$D$70="Outpatient  / Hospital Inreach (Children)",Inputs!$C$70/'Activity levels'!$J13,0),IF(Inputs!$B$70="Indirect",IF(Inputs!$E$70="Headcount",Inputs!$C$70*'Allocation Drivers'!B13/'Allocation Drivers'!$B$23/'Activity levels'!$J13,IF(Inputs!$E$70="Floor Space",Inputs!$C$70*'Allocation Drivers'!C13/'Allocation Drivers'!$C$23/'Activity levels'!$J13,IF(Inputs!$E$70="Finance Time",Inputs!$C$70*'Allocation Drivers'!D13/'Allocation Drivers'!$D$23/'Activity levels'!$J13,IF(Inputs!$E$70="Meals Provided",Inputs!$C$70*'Allocation Drivers'!E13/'Allocation Drivers'!$E$23/'Activity levels'!$J13,IF(Inputs!$E$70="Clinical Time",Inputs!$C$70*'Allocation Drivers'!F13/'Allocation Drivers'!$F$23/'Activity levels'!$J13,0))))),0))</f>
        <v>#DIV/0!</v>
      </c>
      <c r="M48" s="7">
        <f>IF(Inputs!$B$70="Direct",IF(Inputs!$D$70="Specialist Care at Home (Hospice at Home / Rapid Response etc) (Children)",Inputs!$C$70/'Activity levels'!$J14,0),IF(Inputs!$B$70="Indirect",IF(Inputs!$E$70="Headcount",Inputs!$C$70*'Allocation Drivers'!B14/'Allocation Drivers'!$B$23/'Activity levels'!$J14,IF(Inputs!$E$70="Floor Space",Inputs!$C$70*'Allocation Drivers'!C14/'Allocation Drivers'!$C$23/'Activity levels'!$J14,IF(Inputs!$E$70="Finance Time",Inputs!$C$70*'Allocation Drivers'!D14/'Allocation Drivers'!$D$23/'Activity levels'!$J14,IF(Inputs!$E$70="Meals Provided",Inputs!$C$70*'Allocation Drivers'!E14/'Allocation Drivers'!$E$23/'Activity levels'!$J14,IF(Inputs!$E$70="Clinical Time",Inputs!$C$70*'Allocation Drivers'!F14/'Allocation Drivers'!$F$23/'Activity levels'!$J14,0))))),0))</f>
        <v>0</v>
      </c>
      <c r="N48" s="7">
        <f>IF(Inputs!$B$70="Direct",IF(Inputs!$D$70="Generalist / Non-specialist Community Visits (Children)",Inputs!$C$70/'Activity levels'!$J15,0),IF(Inputs!$B$70="Indirect",IF(Inputs!$E$70="Headcount",Inputs!$C$70*'Allocation Drivers'!B15/'Allocation Drivers'!$B$23/'Activity levels'!$J15,IF(Inputs!$E$70="Floor Space",Inputs!$C$70*'Allocation Drivers'!C15/'Allocation Drivers'!$C$23/'Activity levels'!$J15,IF(Inputs!$E$70="Finance Time",Inputs!$C$70*'Allocation Drivers'!D15/'Allocation Drivers'!$D$23/'Activity levels'!$J15,IF(Inputs!$E$70="Meals Provided",Inputs!$C$70*'Allocation Drivers'!E15/'Allocation Drivers'!$E$23/'Activity levels'!$J15,IF(Inputs!$E$70="Clinical Time",Inputs!$C$70*'Allocation Drivers'!F15/'Allocation Drivers'!$F$23/'Activity levels'!$J15,0))))),0))</f>
        <v>0</v>
      </c>
      <c r="O48" s="7">
        <f>IF(Inputs!$B$70="Direct",IF(Inputs!$D$70="Do not use",Inputs!$C$70/'Activity levels'!$J17,0),IF(Inputs!$B$70="Indirect",IF(Inputs!$E$70="Headcount",Inputs!$C$70*'Allocation Drivers'!B16/'Allocation Drivers'!$B$23/'Activity levels'!$J17,IF(Inputs!$E$70="Floor Space",Inputs!$C$70*'Allocation Drivers'!C16/'Allocation Drivers'!$C$23/'Activity levels'!$J17,IF(Inputs!$E$70="Finance Time",Inputs!$C$70*'Allocation Drivers'!D16/'Allocation Drivers'!$D$23/'Activity levels'!$J17,IF(Inputs!$E$70="Meals Provided",Inputs!$C$70*'Allocation Drivers'!E16/'Allocation Drivers'!$E$23/'Activity levels'!$J17,IF(Inputs!$E$70="Clinical Time",Inputs!$C$70*'Allocation Drivers'!F16/'Allocation Drivers'!$F$23/'Activity levels'!$J17,0))))),0))</f>
        <v>0</v>
      </c>
      <c r="P48" s="7">
        <f>IF(Inputs!$B$70="Direct",IF(Inputs!$D$70="Do not use",Inputs!$C$70/'Activity levels'!$J18,0),IF(Inputs!$B$70="Indirect",IF(Inputs!$E$70="Headcount",Inputs!$C$70*'Allocation Drivers'!B17/'Allocation Drivers'!$B$23/'Activity levels'!$J18,IF(Inputs!$E$70="Floor Space",Inputs!$C$70*'Allocation Drivers'!C17/'Allocation Drivers'!$C$23/'Activity levels'!$J18,IF(Inputs!$E$70="Finance Time",Inputs!$C$70*'Allocation Drivers'!D17/'Allocation Drivers'!$D$23/'Activity levels'!$J18,IF(Inputs!$E$70="Meals Provided",Inputs!$C$70*'Allocation Drivers'!E17/'Allocation Drivers'!$E$23/'Activity levels'!$J18,IF(Inputs!$E$70="Clinical Time",Inputs!$C$70*'Allocation Drivers'!F17/'Allocation Drivers'!$F$23/'Activity levels'!$J18,0))))),0))</f>
        <v>0</v>
      </c>
      <c r="Q48" s="7">
        <f>IF(Inputs!$B$70="Direct",IF(Inputs!$D$70="Bereavement / Family support / Living well (Children)",Inputs!$C$70/'Activity levels'!$J19,0),IF(Inputs!$B$70="Indirect",IF(Inputs!$E$70="Headcount",Inputs!$C$70*'Allocation Drivers'!B18/'Allocation Drivers'!$B$23/'Activity levels'!$J19,IF(Inputs!$E$70="Floor Space",Inputs!$C$70*'Allocation Drivers'!C18/'Allocation Drivers'!$C$23/'Activity levels'!$J19,IF(Inputs!$E$70="Finance Time",Inputs!$C$70*'Allocation Drivers'!D18/'Allocation Drivers'!$D$23/'Activity levels'!$J19,IF(Inputs!$E$70="Meals Provided",Inputs!$C$70*'Allocation Drivers'!E18/'Allocation Drivers'!$E$23/'Activity levels'!$J19,IF(Inputs!$E$70="Clinical Time",Inputs!$C$70*'Allocation Drivers'!F18/'Allocation Drivers'!$F$23/'Activity levels'!$J19,0))))),0))</f>
        <v>0</v>
      </c>
    </row>
    <row r="49" spans="1:17" x14ac:dyDescent="0.2">
      <c r="A49" t="s">
        <v>86</v>
      </c>
      <c r="B49" s="7">
        <f>IF(Inputs!$B$71="Direct",IF(Inputs!$D$71="Inpatient (Adult)",Inputs!$C$71/'Activity levels'!$J4,0),IF(Inputs!$B$71="Indirect",IF(Inputs!$E$71="Headcount",Inputs!$C$71*'Allocation Drivers'!B4/'Allocation Drivers'!$B$23/'Activity levels'!$J4,IF(Inputs!$E$71="Floor Space",Inputs!$C$71*'Allocation Drivers'!C4/'Allocation Drivers'!$C$23/'Activity levels'!$J4,IF(Inputs!$E$71="Finance Time",Inputs!$C$71*'Allocation Drivers'!D4/'Allocation Drivers'!$D$23/'Activity levels'!$J4,IF(Inputs!$E$71="Meals Provided",Inputs!$C$71*'Allocation Drivers'!E4/'Allocation Drivers'!$E$23/'Activity levels'!$J4,IF(Inputs!$E$71="Clinical Time",Inputs!$C$71*'Allocation Drivers'!F4/'Allocation Drivers'!$F$23/'Activity levels'!$J4,0))))),0))</f>
        <v>0</v>
      </c>
      <c r="C49" s="7">
        <f>IF(Inputs!$B$71="Direct",IF(Inputs!$D$71="Outpatient / Hospital Inreach (Adult)",Inputs!$C$71/'Activity levels'!$J5,0),IF(Inputs!$B$71="Indirect",IF(Inputs!$E$71="Headcount",Inputs!$C$71*'Allocation Drivers'!B5/'Allocation Drivers'!$B$23/'Activity levels'!$J5,IF(Inputs!$E$71="Floor Space",Inputs!$C$71*'Allocation Drivers'!C5/'Allocation Drivers'!$C$23/'Activity levels'!$J5,IF(Inputs!$E$71="Finance Time",Inputs!$C$71*'Allocation Drivers'!D5/'Allocation Drivers'!$D$23/'Activity levels'!$J5,IF(Inputs!$E$71="Meals Provided",Inputs!$C$71*'Allocation Drivers'!E5/'Allocation Drivers'!$E$23/'Activity levels'!$J5,IF(Inputs!$E$71="Clinical Time",Inputs!$C$71*'Allocation Drivers'!F5/'Allocation Drivers'!$F$23/'Activity levels'!$J5,0))))),0))</f>
        <v>0</v>
      </c>
      <c r="D49" s="7">
        <f>IF(Inputs!$B$71="Direct",IF(Inputs!$D$71="Specialist Care at Home (Hospice at Home / Rapid Response etc) (Adult)",Inputs!$C$71/'Activity levels'!$J6,0),IF(Inputs!$B$71="Indirect",IF(Inputs!$E$71="Headcount",Inputs!$C$71*'Allocation Drivers'!B6/'Allocation Drivers'!$B$23/'Activity levels'!$J6,IF(Inputs!$E$71="Floor Space",Inputs!$C$71*'Allocation Drivers'!C6/'Allocation Drivers'!$C$23/'Activity levels'!$J6,IF(Inputs!$E$71="Finance Time",Inputs!$C$71*'Allocation Drivers'!D6/'Allocation Drivers'!$D$23/'Activity levels'!$J6,IF(Inputs!$E$71="Meals Provided",Inputs!$C$71*'Allocation Drivers'!E6/'Allocation Drivers'!$E$23/'Activity levels'!$J6,IF(Inputs!$E$71="Clinical Time",Inputs!$C$71*'Allocation Drivers'!F6/'Allocation Drivers'!$F$23/'Activity levels'!$J6,0))))),0))</f>
        <v>0</v>
      </c>
      <c r="E49" s="7">
        <f>IF(Inputs!$B$71="Direct",IF(Inputs!$D$71="Generalist / Non-specialist Community Visits (Adult)",Inputs!$C$71/'Activity levels'!$J7,0),IF(Inputs!$B$71="Indirect",IF(Inputs!$E$71="Headcount",Inputs!$C$71*'Allocation Drivers'!B7/'Allocation Drivers'!$B$23/'Activity levels'!$J7,IF(Inputs!$E$71="Floor Space",Inputs!$C$71*'Allocation Drivers'!C7/'Allocation Drivers'!$C$23/'Activity levels'!$J7,IF(Inputs!$E$71="Finance Time",Inputs!$C$71*'Allocation Drivers'!D7/'Allocation Drivers'!$D$23/'Activity levels'!$J7,IF(Inputs!$E$71="Meals Provided",Inputs!$C$71*'Allocation Drivers'!E7/'Allocation Drivers'!$E$23/'Activity levels'!$J7,IF(Inputs!$E$71="Clinical Time",Inputs!$C$71*'Allocation Drivers'!F7/'Allocation Drivers'!$F$23/'Activity levels'!$J7,0))))),0))</f>
        <v>0</v>
      </c>
      <c r="F49" s="7">
        <f>IF(Inputs!$B$71="Direct",IF(Inputs!$D$71="Domicilliary Care",Inputs!$C$71/'Activity levels'!$J16,0),IF(Inputs!$B$71="Indirect",IF(Inputs!$E$71="Headcount",Inputs!$C$71*'Allocation Drivers'!B15/'Allocation Drivers'!$B$23/'Activity levels'!$J16,IF(Inputs!$E$71="Floor Space",Inputs!$C$71*'Allocation Drivers'!C15/'Allocation Drivers'!$C$23/'Activity levels'!$J16,IF(Inputs!$E$71="Finance Time",Inputs!$C$71*'Allocation Drivers'!D15/'Allocation Drivers'!$D$23/'Activity levels'!$J16,IF(Inputs!$E$71="Meals Provided",Inputs!$C$71*'Allocation Drivers'!E15/'Allocation Drivers'!$E$23/'Activity levels'!$J16,IF(Inputs!$E$71="Clinical Time",Inputs!$C$71*'Allocation Drivers'!F15/'Allocation Drivers'!$F$23/'Activity levels'!$J16,0))))),0))</f>
        <v>0</v>
      </c>
      <c r="G49" s="7">
        <f>IF(Inputs!$B$71="Direct",IF(Inputs!$D$71="Lymphoedema",Inputs!$C$71/'Activity levels'!$J8,0),IF(Inputs!$B$71="Indirect",IF(Inputs!$E$71="Headcount",Inputs!$C$71*'Allocation Drivers'!B8/'Allocation Drivers'!$B$23/'Activity levels'!$J8,IF(Inputs!$E$71="Floor Space",Inputs!$C$71*'Allocation Drivers'!C8/'Allocation Drivers'!$C$23/'Activity levels'!$J8,IF(Inputs!$E$71="Finance Time",Inputs!$C$71*'Allocation Drivers'!D8/'Allocation Drivers'!$D$23/'Activity levels'!$J8,IF(Inputs!$E$71="Meals Provided",Inputs!$C$71*'Allocation Drivers'!E8/'Allocation Drivers'!$E$23/'Activity levels'!$J8,IF(Inputs!$E$71="Clinical Time",Inputs!$C$71*'Allocation Drivers'!F8/'Allocation Drivers'!$F$23/'Activity levels'!$J8,0))))),0))</f>
        <v>0</v>
      </c>
      <c r="H49" s="7">
        <f>IF(Inputs!$B$71="Direct",IF(Inputs!$D$71="Education",Inputs!$C$71/'Activity levels'!$J9,0),IF(Inputs!$B$71="Indirect",IF(Inputs!$E$71="Headcount",Inputs!$C$71*'Allocation Drivers'!B9/'Allocation Drivers'!$B$23/'Activity levels'!$J9,IF(Inputs!$E$71="Floor Space",Inputs!$C$71*'Allocation Drivers'!C9/'Allocation Drivers'!$C$23/'Activity levels'!$J9,IF(Inputs!$E$71="Finance Time",Inputs!$C$71*'Allocation Drivers'!D9/'Allocation Drivers'!$D$23/'Activity levels'!$J9,IF(Inputs!$E$71="Meals Provided",Inputs!$C$71*'Allocation Drivers'!E9/'Allocation Drivers'!$E$23/'Activity levels'!$J9,IF(Inputs!$E$71="Clinical Time",Inputs!$C$71*'Allocation Drivers'!F9/'Allocation Drivers'!$F$23/'Activity levels'!$J9,0))))),0))</f>
        <v>0</v>
      </c>
      <c r="I49" s="7">
        <f>IF(Inputs!$B$71="Direct",IF(Inputs!$D$71="Research",Inputs!$C$71/'Activity levels'!$J10,0),IF(Inputs!$B$71="Indirect",IF(Inputs!$E$71="Headcount",Inputs!$C$71*'Allocation Drivers'!B10/'Allocation Drivers'!$B$23/'Activity levels'!$J10,IF(Inputs!$E$71="Floor Space",Inputs!$C$71*'Allocation Drivers'!C10/'Allocation Drivers'!$C$23/'Activity levels'!$J10,IF(Inputs!$E$71="Finance Time",Inputs!$C$71*'Allocation Drivers'!D10/'Allocation Drivers'!$D$23/'Activity levels'!$J10,IF(Inputs!$E$71="Meals Provided",Inputs!$C$71*'Allocation Drivers'!E10/'Allocation Drivers'!$E$23/'Activity levels'!$J10,IF(Inputs!$E$71="Clinical Time",Inputs!$C$71*'Allocation Drivers'!F10/'Allocation Drivers'!$F$23/'Activity levels'!$J10,0))))),0))</f>
        <v>0</v>
      </c>
      <c r="J49" s="7">
        <f>IF(Inputs!$B$71="Direct",IF(Inputs!$D$71="Bereavement / Family Support / Living Well (Adult)",Inputs!$C$71/'Activity levels'!$J11,0),IF(Inputs!$B$71="Indirect",IF(Inputs!$E$71="Headcount",Inputs!$C$71*'Allocation Drivers'!B11/'Allocation Drivers'!$B$23/'Activity levels'!$J11,IF(Inputs!$E$71="Floor Space",Inputs!$C$71*'Allocation Drivers'!C11/'Allocation Drivers'!$C$23/'Activity levels'!$J11,IF(Inputs!$E$71="Finance Time",Inputs!$C$71*'Allocation Drivers'!D11/'Allocation Drivers'!$D$23/'Activity levels'!$J11,IF(Inputs!$E$71="Meals Provided",Inputs!$C$71*'Allocation Drivers'!E11/'Allocation Drivers'!$E$23/'Activity levels'!$J11,IF(Inputs!$E$71="Clinical Time",Inputs!$C$71*'Allocation Drivers'!F11/'Allocation Drivers'!$F$23/'Activity levels'!$J11,0))))),0))</f>
        <v>0</v>
      </c>
      <c r="K49" s="7">
        <f>IF(Inputs!$B$71="Direct",IF(Inputs!$D$71="Inpatient (Children)",Inputs!$C$71/'Activity levels'!$J12,0),IF(Inputs!$B$71="Indirect",IF(Inputs!$E$71="Headcount",Inputs!$C$71*'Allocation Drivers'!B12/'Allocation Drivers'!$B$23/'Activity levels'!$J12,IF(Inputs!$E$71="Floor Space",Inputs!$C$71*'Allocation Drivers'!C12/'Allocation Drivers'!$C$23/'Activity levels'!$J12,IF(Inputs!$E$71="Finance Time",Inputs!$C$71*'Allocation Drivers'!D12/'Allocation Drivers'!$D$23/'Activity levels'!$J12,IF(Inputs!$E$71="Meals Provided",Inputs!$C$71*'Allocation Drivers'!E12/'Allocation Drivers'!$E$23/'Activity levels'!$J12,IF(Inputs!$E$71="Clinical Time",Inputs!$C$71*'Allocation Drivers'!F12/'Allocation Drivers'!$F$23/'Activity levels'!$J12,0))))),0))</f>
        <v>0</v>
      </c>
      <c r="L49" s="7" t="e">
        <f>IF(Inputs!$B$71="Direct",IF(Inputs!$D$71="Outpatient  / Hospital Inreach (Children)",Inputs!$C$71/'Activity levels'!$J13,0),IF(Inputs!$B$71="Indirect",IF(Inputs!$E$71="Headcount",Inputs!$C$71*'Allocation Drivers'!B13/'Allocation Drivers'!$B$23/'Activity levels'!$J13,IF(Inputs!$E$71="Floor Space",Inputs!$C$71*'Allocation Drivers'!C13/'Allocation Drivers'!$C$23/'Activity levels'!$J13,IF(Inputs!$E$71="Finance Time",Inputs!$C$71*'Allocation Drivers'!D13/'Allocation Drivers'!$D$23/'Activity levels'!$J13,IF(Inputs!$E$71="Meals Provided",Inputs!$C$71*'Allocation Drivers'!E13/'Allocation Drivers'!$E$23/'Activity levels'!$J13,IF(Inputs!$E$71="Clinical Time",Inputs!$C$71*'Allocation Drivers'!F13/'Allocation Drivers'!$F$23/'Activity levels'!$J13,0))))),0))</f>
        <v>#DIV/0!</v>
      </c>
      <c r="M49" s="7">
        <f>IF(Inputs!$B$71="Direct",IF(Inputs!$D$71="Specialist Care at Home (Hospice at Home / Rapid Response etc) (Children)",Inputs!$C$71/'Activity levels'!$J14,0),IF(Inputs!$B$71="Indirect",IF(Inputs!$E$71="Headcount",Inputs!$C$71*'Allocation Drivers'!B14/'Allocation Drivers'!$B$23/'Activity levels'!$J14,IF(Inputs!$E$71="Floor Space",Inputs!$C$71*'Allocation Drivers'!C14/'Allocation Drivers'!$C$23/'Activity levels'!$J14,IF(Inputs!$E$71="Finance Time",Inputs!$C$71*'Allocation Drivers'!D14/'Allocation Drivers'!$D$23/'Activity levels'!$J14,IF(Inputs!$E$71="Meals Provided",Inputs!$C$71*'Allocation Drivers'!E14/'Allocation Drivers'!$E$23/'Activity levels'!$J14,IF(Inputs!$E$71="Clinical Time",Inputs!$C$71*'Allocation Drivers'!F14/'Allocation Drivers'!$F$23/'Activity levels'!$J14,0))))),0))</f>
        <v>0</v>
      </c>
      <c r="N49" s="7">
        <f>IF(Inputs!$B$71="Direct",IF(Inputs!$D$71="Generalist / Non-specialist Community Visits (Children)",Inputs!$C$71/'Activity levels'!$J15,0),IF(Inputs!$B$71="Indirect",IF(Inputs!$E$71="Headcount",Inputs!$C$71*'Allocation Drivers'!B15/'Allocation Drivers'!$B$23/'Activity levels'!$J15,IF(Inputs!$E$71="Floor Space",Inputs!$C$71*'Allocation Drivers'!C15/'Allocation Drivers'!$C$23/'Activity levels'!$J15,IF(Inputs!$E$71="Finance Time",Inputs!$C$71*'Allocation Drivers'!D15/'Allocation Drivers'!$D$23/'Activity levels'!$J15,IF(Inputs!$E$71="Meals Provided",Inputs!$C$71*'Allocation Drivers'!E15/'Allocation Drivers'!$E$23/'Activity levels'!$J15,IF(Inputs!$E$71="Clinical Time",Inputs!$C$71*'Allocation Drivers'!F15/'Allocation Drivers'!$F$23/'Activity levels'!$J15,0))))),0))</f>
        <v>0</v>
      </c>
      <c r="O49" s="7">
        <f>IF(Inputs!$B$71="Direct",IF(Inputs!$D$71="Do not use",Inputs!$C$71/'Activity levels'!$J17,0),IF(Inputs!$B$71="Indirect",IF(Inputs!$E$71="Headcount",Inputs!$C$71*'Allocation Drivers'!B16/'Allocation Drivers'!$B$23/'Activity levels'!$J17,IF(Inputs!$E$71="Floor Space",Inputs!$C$71*'Allocation Drivers'!C16/'Allocation Drivers'!$C$23/'Activity levels'!$J17,IF(Inputs!$E$71="Finance Time",Inputs!$C$71*'Allocation Drivers'!D16/'Allocation Drivers'!$D$23/'Activity levels'!$J17,IF(Inputs!$E$71="Meals Provided",Inputs!$C$71*'Allocation Drivers'!E16/'Allocation Drivers'!$E$23/'Activity levels'!$J17,IF(Inputs!$E$71="Clinical Time",Inputs!$C$71*'Allocation Drivers'!F16/'Allocation Drivers'!$F$23/'Activity levels'!$J17,0))))),0))</f>
        <v>0</v>
      </c>
      <c r="P49" s="7">
        <f>IF(Inputs!$B$71="Direct",IF(Inputs!$D$71="Do not use",Inputs!$C$71/'Activity levels'!$J18,0),IF(Inputs!$B$71="Indirect",IF(Inputs!$E$71="Headcount",Inputs!$C$71*'Allocation Drivers'!B17/'Allocation Drivers'!$B$23/'Activity levels'!$J18,IF(Inputs!$E$71="Floor Space",Inputs!$C$71*'Allocation Drivers'!C17/'Allocation Drivers'!$C$23/'Activity levels'!$J18,IF(Inputs!$E$71="Finance Time",Inputs!$C$71*'Allocation Drivers'!D17/'Allocation Drivers'!$D$23/'Activity levels'!$J18,IF(Inputs!$E$71="Meals Provided",Inputs!$C$71*'Allocation Drivers'!E17/'Allocation Drivers'!$E$23/'Activity levels'!$J18,IF(Inputs!$E$71="Clinical Time",Inputs!$C$71*'Allocation Drivers'!F17/'Allocation Drivers'!$F$23/'Activity levels'!$J18,0))))),0))</f>
        <v>0</v>
      </c>
      <c r="Q49" s="7">
        <f>IF(Inputs!$B$71="Direct",IF(Inputs!$D$71="Bereavement / Family support / Living well (Children)",Inputs!$C$71/'Activity levels'!$J19,0),IF(Inputs!$B$71="Indirect",IF(Inputs!$E$71="Headcount",Inputs!$C$71*'Allocation Drivers'!B18/'Allocation Drivers'!$B$23/'Activity levels'!$J19,IF(Inputs!$E$71="Floor Space",Inputs!$C$71*'Allocation Drivers'!C18/'Allocation Drivers'!$C$23/'Activity levels'!$J19,IF(Inputs!$E$71="Finance Time",Inputs!$C$71*'Allocation Drivers'!D18/'Allocation Drivers'!$D$23/'Activity levels'!$J19,IF(Inputs!$E$71="Meals Provided",Inputs!$C$71*'Allocation Drivers'!E18/'Allocation Drivers'!$E$23/'Activity levels'!$J19,IF(Inputs!$E$71="Clinical Time",Inputs!$C$71*'Allocation Drivers'!F18/'Allocation Drivers'!$F$23/'Activity levels'!$J19,0))))),0))</f>
        <v>0</v>
      </c>
    </row>
    <row r="50" spans="1:17" x14ac:dyDescent="0.2">
      <c r="A50" t="s">
        <v>87</v>
      </c>
      <c r="B50" s="7">
        <f>IF(Inputs!$B$72="Direct",IF(Inputs!$D$72="Inpatient (Adult)",Inputs!$C$72/'Activity levels'!$J4,0),IF(Inputs!$B$72="Indirect",IF(Inputs!$E$72="Headcount",Inputs!$C$72*'Allocation Drivers'!B4/'Allocation Drivers'!$B$23/'Activity levels'!$J4,IF(Inputs!$E$72="Floor Space",Inputs!$C$72*'Allocation Drivers'!C4/'Allocation Drivers'!$C$23/'Activity levels'!$J4,IF(Inputs!$E$72="Finance Time",Inputs!$C$72*'Allocation Drivers'!D4/'Allocation Drivers'!$D$23/'Activity levels'!$J4,IF(Inputs!$E$72="Meals Provided",Inputs!$C$72*'Allocation Drivers'!E4/'Allocation Drivers'!$E$23/'Activity levels'!$J4,IF(Inputs!$E$72="Clinical Time",Inputs!$C$72*'Allocation Drivers'!F4/'Allocation Drivers'!$F$23/'Activity levels'!$J4,0))))),0))</f>
        <v>0</v>
      </c>
      <c r="C50" s="7">
        <f>IF(Inputs!$B$72="Direct",IF(Inputs!$D$72="Outpatient / Hospital Inreach (Adult)",Inputs!$C$72/'Activity levels'!$J5,0),IF(Inputs!$B$72="Indirect",IF(Inputs!$E$72="Headcount",Inputs!$C$72*'Allocation Drivers'!B5/'Allocation Drivers'!$B$23/'Activity levels'!$J5,IF(Inputs!$E$72="Floor Space",Inputs!$C$72*'Allocation Drivers'!C5/'Allocation Drivers'!$C$23/'Activity levels'!$J5,IF(Inputs!$E$72="Finance Time",Inputs!$C$72*'Allocation Drivers'!D5/'Allocation Drivers'!$D$23/'Activity levels'!$J5,IF(Inputs!$E$72="Meals Provided",Inputs!$C$72*'Allocation Drivers'!E5/'Allocation Drivers'!$E$23/'Activity levels'!$J5,IF(Inputs!$E$72="Clinical Time",Inputs!$C$72*'Allocation Drivers'!F5/'Allocation Drivers'!$F$23/'Activity levels'!$J5,0))))),0))</f>
        <v>0</v>
      </c>
      <c r="D50" s="7">
        <f>IF(Inputs!$B$72="Direct",IF(Inputs!$D$72="Specialist Care at Home (Hospice at Home / Rapid Response etc) (Adult)",Inputs!$C$72/'Activity levels'!$J6,0),IF(Inputs!$B$72="Indirect",IF(Inputs!$E$72="Headcount",Inputs!$C$72*'Allocation Drivers'!B6/'Allocation Drivers'!$B$23/'Activity levels'!$J6,IF(Inputs!$E$72="Floor Space",Inputs!$C$72*'Allocation Drivers'!C6/'Allocation Drivers'!$C$23/'Activity levels'!$J6,IF(Inputs!$E$72="Finance Time",Inputs!$C$72*'Allocation Drivers'!D6/'Allocation Drivers'!$D$23/'Activity levels'!$J6,IF(Inputs!$E$72="Meals Provided",Inputs!$C$72*'Allocation Drivers'!E6/'Allocation Drivers'!$E$23/'Activity levels'!$J6,IF(Inputs!$E$72="Clinical Time",Inputs!$C$72*'Allocation Drivers'!F6/'Allocation Drivers'!$F$23/'Activity levels'!$J6,0))))),0))</f>
        <v>0</v>
      </c>
      <c r="E50" s="7">
        <f>IF(Inputs!$B$72="Direct",IF(Inputs!$D$72="Generalist / Non-specialist Community Visits (Adult)",Inputs!$C$72/'Activity levels'!$J7,0),IF(Inputs!$B$72="Indirect",IF(Inputs!$E$72="Headcount",Inputs!$C$72*'Allocation Drivers'!B7/'Allocation Drivers'!$B$23/'Activity levels'!$J7,IF(Inputs!$E$72="Floor Space",Inputs!$C$72*'Allocation Drivers'!C7/'Allocation Drivers'!$C$23/'Activity levels'!$J7,IF(Inputs!$E$72="Finance Time",Inputs!$C$72*'Allocation Drivers'!D7/'Allocation Drivers'!$D$23/'Activity levels'!$J7,IF(Inputs!$E$72="Meals Provided",Inputs!$C$72*'Allocation Drivers'!E7/'Allocation Drivers'!$E$23/'Activity levels'!$J7,IF(Inputs!$E$72="Clinical Time",Inputs!$C$72*'Allocation Drivers'!F7/'Allocation Drivers'!$F$23/'Activity levels'!$J7,0))))),0))</f>
        <v>0</v>
      </c>
      <c r="F50" s="7">
        <f>IF(Inputs!$B$72="Direct",IF(Inputs!$D$72="Domicilliary Care",Inputs!$C$72/'Activity levels'!$J16,0),IF(Inputs!$B$72="Indirect",IF(Inputs!$E$72="Headcount",Inputs!$C$72*'Allocation Drivers'!B15/'Allocation Drivers'!$B$23/'Activity levels'!$J16,IF(Inputs!$E$72="Floor Space",Inputs!$C$72*'Allocation Drivers'!C15/'Allocation Drivers'!$C$23/'Activity levels'!$J16,IF(Inputs!$E$72="Finance Time",Inputs!$C$72*'Allocation Drivers'!D15/'Allocation Drivers'!$D$23/'Activity levels'!$J16,IF(Inputs!$E$72="Meals Provided",Inputs!$C$72*'Allocation Drivers'!E15/'Allocation Drivers'!$E$23/'Activity levels'!$J16,IF(Inputs!$E$72="Clinical Time",Inputs!$C$72*'Allocation Drivers'!F15/'Allocation Drivers'!$F$23/'Activity levels'!$J16,0))))),0))</f>
        <v>0</v>
      </c>
      <c r="G50" s="7">
        <f>IF(Inputs!$B$72="Direct",IF(Inputs!$D$72="Lymphoedema",Inputs!$C$72/'Activity levels'!$J8,0),IF(Inputs!$B$72="Indirect",IF(Inputs!$E$72="Headcount",Inputs!$C$72*'Allocation Drivers'!B8/'Allocation Drivers'!$B$23/'Activity levels'!$J8,IF(Inputs!$E$72="Floor Space",Inputs!$C$72*'Allocation Drivers'!C8/'Allocation Drivers'!$C$23/'Activity levels'!$J8,IF(Inputs!$E$72="Finance Time",Inputs!$C$72*'Allocation Drivers'!D8/'Allocation Drivers'!$D$23/'Activity levels'!$J8,IF(Inputs!$E$72="Meals Provided",Inputs!$C$72*'Allocation Drivers'!E8/'Allocation Drivers'!$E$23/'Activity levels'!$J8,IF(Inputs!$E$72="Clinical Time",Inputs!$C$72*'Allocation Drivers'!F8/'Allocation Drivers'!$F$23/'Activity levels'!$J8,0))))),0))</f>
        <v>0</v>
      </c>
      <c r="H50" s="7">
        <f>IF(Inputs!$B$72="Direct",IF(Inputs!$D$72="Education",Inputs!$C$72/'Activity levels'!$J9,0),IF(Inputs!$B$72="Indirect",IF(Inputs!$E$72="Headcount",Inputs!$C$72*'Allocation Drivers'!B9/'Allocation Drivers'!$B$23/'Activity levels'!$J9,IF(Inputs!$E$72="Floor Space",Inputs!$C$72*'Allocation Drivers'!C9/'Allocation Drivers'!$C$23/'Activity levels'!$J9,IF(Inputs!$E$72="Finance Time",Inputs!$C$72*'Allocation Drivers'!D9/'Allocation Drivers'!$D$23/'Activity levels'!$J9,IF(Inputs!$E$72="Meals Provided",Inputs!$C$72*'Allocation Drivers'!E9/'Allocation Drivers'!$E$23/'Activity levels'!$J9,IF(Inputs!$E$72="Clinical Time",Inputs!$C$72*'Allocation Drivers'!F9/'Allocation Drivers'!$F$23/'Activity levels'!$J9,0))))),0))</f>
        <v>0</v>
      </c>
      <c r="I50" s="7">
        <f>IF(Inputs!$B$72="Direct",IF(Inputs!$D$72="Research",Inputs!$C$72/'Activity levels'!$J10,0),IF(Inputs!$B$72="Indirect",IF(Inputs!$E$72="Headcount",Inputs!$C$72*'Allocation Drivers'!B10/'Allocation Drivers'!$B$23/'Activity levels'!$J10,IF(Inputs!$E$72="Floor Space",Inputs!$C$72*'Allocation Drivers'!C10/'Allocation Drivers'!$C$23/'Activity levels'!$J10,IF(Inputs!$E$72="Finance Time",Inputs!$C$72*'Allocation Drivers'!D10/'Allocation Drivers'!$D$23/'Activity levels'!$J10,IF(Inputs!$E$72="Meals Provided",Inputs!$C$72*'Allocation Drivers'!E10/'Allocation Drivers'!$E$23/'Activity levels'!$J10,IF(Inputs!$E$72="Clinical Time",Inputs!$C$72*'Allocation Drivers'!F10/'Allocation Drivers'!$F$23/'Activity levels'!$J10,0))))),0))</f>
        <v>0</v>
      </c>
      <c r="J50" s="7">
        <f>IF(Inputs!$B$72="Direct",IF(Inputs!$D$72="Bereavement / Family Support / Living Well (Adult)",Inputs!$C$72/'Activity levels'!$J11,0),IF(Inputs!$B$72="Indirect",IF(Inputs!$E$72="Headcount",Inputs!$C$72*'Allocation Drivers'!B11/'Allocation Drivers'!$B$23/'Activity levels'!$J11,IF(Inputs!$E$72="Floor Space",Inputs!$C$72*'Allocation Drivers'!C11/'Allocation Drivers'!$C$23/'Activity levels'!$J11,IF(Inputs!$E$72="Finance Time",Inputs!$C$72*'Allocation Drivers'!D11/'Allocation Drivers'!$D$23/'Activity levels'!$J11,IF(Inputs!$E$72="Meals Provided",Inputs!$C$72*'Allocation Drivers'!E11/'Allocation Drivers'!$E$23/'Activity levels'!$J11,IF(Inputs!$E$72="Clinical Time",Inputs!$C$72*'Allocation Drivers'!F11/'Allocation Drivers'!$F$23/'Activity levels'!$J11,0))))),0))</f>
        <v>0</v>
      </c>
      <c r="K50" s="7">
        <f>IF(Inputs!$B$72="Direct",IF(Inputs!$D$72="Inpatient (Children)",Inputs!$C$72/'Activity levels'!$J12,0),IF(Inputs!$B$72="Indirect",IF(Inputs!$E$72="Headcount",Inputs!$C$72*'Allocation Drivers'!B12/'Allocation Drivers'!$B$23/'Activity levels'!$J12,IF(Inputs!$E$72="Floor Space",Inputs!$C$72*'Allocation Drivers'!C12/'Allocation Drivers'!$C$23/'Activity levels'!$J12,IF(Inputs!$E$72="Finance Time",Inputs!$C$72*'Allocation Drivers'!D12/'Allocation Drivers'!$D$23/'Activity levels'!$J12,IF(Inputs!$E$72="Meals Provided",Inputs!$C$72*'Allocation Drivers'!E12/'Allocation Drivers'!$E$23/'Activity levels'!$J12,IF(Inputs!$E$72="Clinical Time",Inputs!$C$72*'Allocation Drivers'!F12/'Allocation Drivers'!$F$23/'Activity levels'!$J12,0))))),0))</f>
        <v>0</v>
      </c>
      <c r="L50" s="7" t="e">
        <f>IF(Inputs!$B$72="Direct",IF(Inputs!$D$72="Outpatient  / Hospital Inreach (Children)",Inputs!$C$72/'Activity levels'!$J13,0),IF(Inputs!$B$72="Indirect",IF(Inputs!$E$72="Headcount",Inputs!$C$72*'Allocation Drivers'!B13/'Allocation Drivers'!$B$23/'Activity levels'!$J13,IF(Inputs!$E$72="Floor Space",Inputs!$C$72*'Allocation Drivers'!C13/'Allocation Drivers'!$C$23/'Activity levels'!$J13,IF(Inputs!$E$72="Finance Time",Inputs!$C$72*'Allocation Drivers'!D13/'Allocation Drivers'!$D$23/'Activity levels'!$J13,IF(Inputs!$E$72="Meals Provided",Inputs!$C$72*'Allocation Drivers'!E13/'Allocation Drivers'!$E$23/'Activity levels'!$J13,IF(Inputs!$E$72="Clinical Time",Inputs!$C$72*'Allocation Drivers'!F13/'Allocation Drivers'!$F$23/'Activity levels'!$J13,0))))),0))</f>
        <v>#DIV/0!</v>
      </c>
      <c r="M50" s="7">
        <f>IF(Inputs!$B$72="Direct",IF(Inputs!$D$72="Specialist Care at Home (Hospice at Home / Rapid Response etc) (Children)",Inputs!$C$72/'Activity levels'!$J14,0),IF(Inputs!$B$72="Indirect",IF(Inputs!$E$72="Headcount",Inputs!$C$72*'Allocation Drivers'!B14/'Allocation Drivers'!$B$23/'Activity levels'!$J14,IF(Inputs!$E$72="Floor Space",Inputs!$C$72*'Allocation Drivers'!C14/'Allocation Drivers'!$C$23/'Activity levels'!$J14,IF(Inputs!$E$72="Finance Time",Inputs!$C$72*'Allocation Drivers'!D14/'Allocation Drivers'!$D$23/'Activity levels'!$J14,IF(Inputs!$E$72="Meals Provided",Inputs!$C$72*'Allocation Drivers'!E14/'Allocation Drivers'!$E$23/'Activity levels'!$J14,IF(Inputs!$E$72="Clinical Time",Inputs!$C$72*'Allocation Drivers'!F14/'Allocation Drivers'!$F$23/'Activity levels'!$J14,0))))),0))</f>
        <v>0</v>
      </c>
      <c r="N50" s="7">
        <f>IF(Inputs!$B$72="Direct",IF(Inputs!$D$72="Generalist / Non-specialist Community Visits (Children)",Inputs!$C$72/'Activity levels'!$J15,0),IF(Inputs!$B$72="Indirect",IF(Inputs!$E$72="Headcount",Inputs!$C$72*'Allocation Drivers'!B15/'Allocation Drivers'!$B$23/'Activity levels'!$J15,IF(Inputs!$E$72="Floor Space",Inputs!$C$72*'Allocation Drivers'!C15/'Allocation Drivers'!$C$23/'Activity levels'!$J15,IF(Inputs!$E$72="Finance Time",Inputs!$C$72*'Allocation Drivers'!D15/'Allocation Drivers'!$D$23/'Activity levels'!$J15,IF(Inputs!$E$72="Meals Provided",Inputs!$C$72*'Allocation Drivers'!E15/'Allocation Drivers'!$E$23/'Activity levels'!$J15,IF(Inputs!$E$72="Clinical Time",Inputs!$C$72*'Allocation Drivers'!F15/'Allocation Drivers'!$F$23/'Activity levels'!$J15,0))))),0))</f>
        <v>0</v>
      </c>
      <c r="O50" s="7">
        <f>IF(Inputs!$B$72="Direct",IF(Inputs!$D$72="Do not use",Inputs!$C$72/'Activity levels'!$J17,0),IF(Inputs!$B$72="Indirect",IF(Inputs!$E$72="Headcount",Inputs!$C$72*'Allocation Drivers'!B16/'Allocation Drivers'!$B$23/'Activity levels'!$J17,IF(Inputs!$E$72="Floor Space",Inputs!$C$72*'Allocation Drivers'!C16/'Allocation Drivers'!$C$23/'Activity levels'!$J17,IF(Inputs!$E$72="Finance Time",Inputs!$C$72*'Allocation Drivers'!D16/'Allocation Drivers'!$D$23/'Activity levels'!$J17,IF(Inputs!$E$72="Meals Provided",Inputs!$C$72*'Allocation Drivers'!E16/'Allocation Drivers'!$E$23/'Activity levels'!$J17,IF(Inputs!$E$72="Clinical Time",Inputs!$C$72*'Allocation Drivers'!F16/'Allocation Drivers'!$F$23/'Activity levels'!$J17,0))))),0))</f>
        <v>0</v>
      </c>
      <c r="P50" s="7">
        <f>IF(Inputs!$B$72="Direct",IF(Inputs!$D$72="Do not use",Inputs!$C$72/'Activity levels'!$J18,0),IF(Inputs!$B$72="Indirect",IF(Inputs!$E$72="Headcount",Inputs!$C$72*'Allocation Drivers'!B17/'Allocation Drivers'!$B$23/'Activity levels'!$J18,IF(Inputs!$E$72="Floor Space",Inputs!$C$72*'Allocation Drivers'!C17/'Allocation Drivers'!$C$23/'Activity levels'!$J18,IF(Inputs!$E$72="Finance Time",Inputs!$C$72*'Allocation Drivers'!D17/'Allocation Drivers'!$D$23/'Activity levels'!$J18,IF(Inputs!$E$72="Meals Provided",Inputs!$C$72*'Allocation Drivers'!E17/'Allocation Drivers'!$E$23/'Activity levels'!$J18,IF(Inputs!$E$72="Clinical Time",Inputs!$C$72*'Allocation Drivers'!F17/'Allocation Drivers'!$F$23/'Activity levels'!$J18,0))))),0))</f>
        <v>0</v>
      </c>
      <c r="Q50" s="7">
        <f>IF(Inputs!$B$72="Direct",IF(Inputs!$D$72="Bereavement / Family support / Living well (Children)",Inputs!$C$72/'Activity levels'!$J19,0),IF(Inputs!$B$72="Indirect",IF(Inputs!$E$72="Headcount",Inputs!$C$72*'Allocation Drivers'!B18/'Allocation Drivers'!$B$23/'Activity levels'!$J19,IF(Inputs!$E$72="Floor Space",Inputs!$C$72*'Allocation Drivers'!C18/'Allocation Drivers'!$C$23/'Activity levels'!$J19,IF(Inputs!$E$72="Finance Time",Inputs!$C$72*'Allocation Drivers'!D18/'Allocation Drivers'!$D$23/'Activity levels'!$J19,IF(Inputs!$E$72="Meals Provided",Inputs!$C$72*'Allocation Drivers'!E18/'Allocation Drivers'!$E$23/'Activity levels'!$J19,IF(Inputs!$E$72="Clinical Time",Inputs!$C$72*'Allocation Drivers'!F18/'Allocation Drivers'!$F$23/'Activity levels'!$J19,0))))),0))</f>
        <v>0</v>
      </c>
    </row>
    <row r="51" spans="1:17" x14ac:dyDescent="0.2">
      <c r="A51" t="s">
        <v>83</v>
      </c>
      <c r="B51" s="7">
        <f>IF(Inputs!$B$73="Direct",IF(Inputs!$D$73="Inpatient (Adult)",Inputs!$C$73/'Activity levels'!$J4,0),IF(Inputs!$B$73="Indirect",IF(Inputs!$E$73="Headcount",Inputs!$C$73*'Allocation Drivers'!B4/'Allocation Drivers'!$B$23/'Activity levels'!$J4,IF(Inputs!$E$73="Floor Space",Inputs!$C$73*'Allocation Drivers'!C4/'Allocation Drivers'!$C$23/'Activity levels'!$J4,IF(Inputs!$E$73="Finance Time",Inputs!$C$73*'Allocation Drivers'!D4/'Allocation Drivers'!$D$23/'Activity levels'!$J4,IF(Inputs!$E$73="Meals Provided",Inputs!$C$73*'Allocation Drivers'!E4/'Allocation Drivers'!$E$23/'Activity levels'!$J4,IF(Inputs!$E$73="Clinical Time",Inputs!$C$73*'Allocation Drivers'!F4/'Allocation Drivers'!$F$23/'Activity levels'!$J4,0))))),0))</f>
        <v>0</v>
      </c>
      <c r="C51" s="7">
        <f>IF(Inputs!$B$73="Direct",IF(Inputs!$D$73="Outpatient / Hospital Inreach (Adult)",Inputs!$C$73/'Activity levels'!$J5,0),IF(Inputs!$B$73="Indirect",IF(Inputs!$E$73="Headcount",Inputs!$C$73*'Allocation Drivers'!B5/'Allocation Drivers'!$B$23/'Activity levels'!$J5,IF(Inputs!$E$73="Floor Space",Inputs!$C$73*'Allocation Drivers'!C5/'Allocation Drivers'!$C$23/'Activity levels'!$J5,IF(Inputs!$E$73="Finance Time",Inputs!$C$73*'Allocation Drivers'!D5/'Allocation Drivers'!$D$23/'Activity levels'!$J5,IF(Inputs!$E$73="Meals Provided",Inputs!$C$73*'Allocation Drivers'!E5/'Allocation Drivers'!$E$23/'Activity levels'!$J5,IF(Inputs!$E$73="Clinical Time",Inputs!$C$73*'Allocation Drivers'!F5/'Allocation Drivers'!$F$23/'Activity levels'!$J5,0))))),0))</f>
        <v>0</v>
      </c>
      <c r="D51" s="7">
        <f>IF(Inputs!$B$73="Direct",IF(Inputs!$D$73="Specialist Care at Home (Hospice at Home / Rapid Response etc) (Adult)",Inputs!$C$73/'Activity levels'!$J6,0),IF(Inputs!$B$73="Indirect",IF(Inputs!$E$73="Headcount",Inputs!$C$73*'Allocation Drivers'!B6/'Allocation Drivers'!$B$23/'Activity levels'!$J6,IF(Inputs!$E$73="Floor Space",Inputs!$C$73*'Allocation Drivers'!C6/'Allocation Drivers'!$C$23/'Activity levels'!$J6,IF(Inputs!$E$73="Finance Time",Inputs!$C$73*'Allocation Drivers'!D6/'Allocation Drivers'!$D$23/'Activity levels'!$J6,IF(Inputs!$E$73="Meals Provided",Inputs!$C$73*'Allocation Drivers'!E6/'Allocation Drivers'!$E$23/'Activity levels'!$J6,IF(Inputs!$E$73="Clinical Time",Inputs!$C$73*'Allocation Drivers'!F6/'Allocation Drivers'!$F$23/'Activity levels'!$J6,0))))),0))</f>
        <v>0</v>
      </c>
      <c r="E51" s="7">
        <f>IF(Inputs!$B$73="Direct",IF(Inputs!$D$73="Generalist / Non-specialist Community Visits (Adult)",Inputs!$C$73/'Activity levels'!$J7,0),IF(Inputs!$B$73="Indirect",IF(Inputs!$E$73="Headcount",Inputs!$C$73*'Allocation Drivers'!B7/'Allocation Drivers'!$B$23/'Activity levels'!$J7,IF(Inputs!$E$73="Floor Space",Inputs!$C$73*'Allocation Drivers'!C7/'Allocation Drivers'!$C$23/'Activity levels'!$J7,IF(Inputs!$E$73="Finance Time",Inputs!$C$73*'Allocation Drivers'!D7/'Allocation Drivers'!$D$23/'Activity levels'!$J7,IF(Inputs!$E$73="Meals Provided",Inputs!$C$73*'Allocation Drivers'!E7/'Allocation Drivers'!$E$23/'Activity levels'!$J7,IF(Inputs!$E$73="Clinical Time",Inputs!$C$73*'Allocation Drivers'!F7/'Allocation Drivers'!$F$23/'Activity levels'!$J7,0))))),0))</f>
        <v>0</v>
      </c>
      <c r="F51" s="7">
        <f>IF(Inputs!$B$73="Direct",IF(Inputs!$D$73="Domicilliary Care",Inputs!$C$73/'Activity levels'!$J16,0),IF(Inputs!$B$73="Indirect",IF(Inputs!$E$73="Headcount",Inputs!$C$73*'Allocation Drivers'!B15/'Allocation Drivers'!$B$23/'Activity levels'!$J16,IF(Inputs!$E$73="Floor Space",Inputs!$C$73*'Allocation Drivers'!C15/'Allocation Drivers'!$C$23/'Activity levels'!$J16,IF(Inputs!$E$73="Finance Time",Inputs!$C$73*'Allocation Drivers'!D15/'Allocation Drivers'!$D$23/'Activity levels'!$J16,IF(Inputs!$E$73="Meals Provided",Inputs!$C$73*'Allocation Drivers'!E15/'Allocation Drivers'!$E$23/'Activity levels'!$J16,IF(Inputs!$E$73="Clinical Time",Inputs!$C$73*'Allocation Drivers'!F15/'Allocation Drivers'!$F$23/'Activity levels'!$J16,0))))),0))</f>
        <v>0</v>
      </c>
      <c r="G51" s="7">
        <f>IF(Inputs!$B$73="Direct",IF(Inputs!$D$73="Lymphoedema",Inputs!$C$73/'Activity levels'!$J8,0),IF(Inputs!$B$73="Indirect",IF(Inputs!$E$73="Headcount",Inputs!$C$73*'Allocation Drivers'!B8/'Allocation Drivers'!$B$23/'Activity levels'!$J8,IF(Inputs!$E$73="Floor Space",Inputs!$C$73*'Allocation Drivers'!C8/'Allocation Drivers'!$C$23/'Activity levels'!$J8,IF(Inputs!$E$73="Finance Time",Inputs!$C$73*'Allocation Drivers'!D8/'Allocation Drivers'!$D$23/'Activity levels'!$J8,IF(Inputs!$E$73="Meals Provided",Inputs!$C$73*'Allocation Drivers'!E8/'Allocation Drivers'!$E$23/'Activity levels'!$J8,IF(Inputs!$E$73="Clinical Time",Inputs!$C$73*'Allocation Drivers'!F8/'Allocation Drivers'!$F$23/'Activity levels'!$J8,0))))),0))</f>
        <v>0</v>
      </c>
      <c r="H51" s="7">
        <f>IF(Inputs!$B$73="Direct",IF(Inputs!$D$73="Education",Inputs!$C$73/'Activity levels'!$J9,0),IF(Inputs!$B$73="Indirect",IF(Inputs!$E$73="Headcount",Inputs!$C$73*'Allocation Drivers'!B9/'Allocation Drivers'!$B$23/'Activity levels'!$J9,IF(Inputs!$E$73="Floor Space",Inputs!$C$73*'Allocation Drivers'!C9/'Allocation Drivers'!$C$23/'Activity levels'!$J9,IF(Inputs!$E$73="Finance Time",Inputs!$C$73*'Allocation Drivers'!D9/'Allocation Drivers'!$D$23/'Activity levels'!$J9,IF(Inputs!$E$73="Meals Provided",Inputs!$C$73*'Allocation Drivers'!E9/'Allocation Drivers'!$E$23/'Activity levels'!$J9,IF(Inputs!$E$73="Clinical Time",Inputs!$C$73*'Allocation Drivers'!F9/'Allocation Drivers'!$F$23/'Activity levels'!$J9,0))))),0))</f>
        <v>0</v>
      </c>
      <c r="I51" s="7">
        <f>IF(Inputs!$B$73="Direct",IF(Inputs!$D$73="Research",Inputs!$C$73/'Activity levels'!$J10,0),IF(Inputs!$B$73="Indirect",IF(Inputs!$E$73="Headcount",Inputs!$C$73*'Allocation Drivers'!B10/'Allocation Drivers'!$B$23/'Activity levels'!$J10,IF(Inputs!$E$73="Floor Space",Inputs!$C$73*'Allocation Drivers'!C10/'Allocation Drivers'!$C$23/'Activity levels'!$J10,IF(Inputs!$E$73="Finance Time",Inputs!$C$73*'Allocation Drivers'!D10/'Allocation Drivers'!$D$23/'Activity levels'!$J10,IF(Inputs!$E$73="Meals Provided",Inputs!$C$73*'Allocation Drivers'!E10/'Allocation Drivers'!$E$23/'Activity levels'!$J10,IF(Inputs!$E$73="Clinical Time",Inputs!$C$73*'Allocation Drivers'!F10/'Allocation Drivers'!$F$23/'Activity levels'!$J10,0))))),0))</f>
        <v>0</v>
      </c>
      <c r="J51" s="7">
        <f>IF(Inputs!$B$73="Direct",IF(Inputs!$D$73="Bereavement / Family Support / Living Well (Adult)",Inputs!$C$73/'Activity levels'!$J11,0),IF(Inputs!$B$73="Indirect",IF(Inputs!$E$73="Headcount",Inputs!$C$73*'Allocation Drivers'!B11/'Allocation Drivers'!$B$23/'Activity levels'!$J11,IF(Inputs!$E$73="Floor Space",Inputs!$C$73*'Allocation Drivers'!C11/'Allocation Drivers'!$C$23/'Activity levels'!$J11,IF(Inputs!$E$73="Finance Time",Inputs!$C$73*'Allocation Drivers'!D11/'Allocation Drivers'!$D$23/'Activity levels'!$J11,IF(Inputs!$E$73="Meals Provided",Inputs!$C$73*'Allocation Drivers'!E11/'Allocation Drivers'!$E$23/'Activity levels'!$J11,IF(Inputs!$E$73="Clinical Time",Inputs!$C$73*'Allocation Drivers'!F11/'Allocation Drivers'!$F$23/'Activity levels'!$J11,0))))),0))</f>
        <v>0</v>
      </c>
      <c r="K51" s="7">
        <f>IF(Inputs!$B$73="Direct",IF(Inputs!$D$73="Inpatient (Children)",Inputs!$C$73/'Activity levels'!$J12,0),IF(Inputs!$B$73="Indirect",IF(Inputs!$E$73="Headcount",Inputs!$C$73*'Allocation Drivers'!B12/'Allocation Drivers'!$B$23/'Activity levels'!$J12,IF(Inputs!$E$73="Floor Space",Inputs!$C$73*'Allocation Drivers'!C12/'Allocation Drivers'!$C$23/'Activity levels'!$J12,IF(Inputs!$E$73="Finance Time",Inputs!$C$73*'Allocation Drivers'!D12/'Allocation Drivers'!$D$23/'Activity levels'!$J12,IF(Inputs!$E$73="Meals Provided",Inputs!$C$73*'Allocation Drivers'!E12/'Allocation Drivers'!$E$23/'Activity levels'!$J12,IF(Inputs!$E$73="Clinical Time",Inputs!$C$73*'Allocation Drivers'!F12/'Allocation Drivers'!$F$23/'Activity levels'!$J12,0))))),0))</f>
        <v>0</v>
      </c>
      <c r="L51" s="7" t="e">
        <f>IF(Inputs!$B$73="Direct",IF(Inputs!$D$73="Outpatient  / Hospital Inreach (Children)",Inputs!$C$73/'Activity levels'!$J13,0),IF(Inputs!$B$73="Indirect",IF(Inputs!$E$73="Headcount",Inputs!$C$73*'Allocation Drivers'!B13/'Allocation Drivers'!$B$23/'Activity levels'!$J13,IF(Inputs!$E$73="Floor Space",Inputs!$C$73*'Allocation Drivers'!C13/'Allocation Drivers'!$C$23/'Activity levels'!$J13,IF(Inputs!$E$73="Finance Time",Inputs!$C$73*'Allocation Drivers'!D13/'Allocation Drivers'!$D$23/'Activity levels'!$J13,IF(Inputs!$E$73="Meals Provided",Inputs!$C$73*'Allocation Drivers'!E13/'Allocation Drivers'!$E$23/'Activity levels'!$J13,IF(Inputs!$E$73="Clinical Time",Inputs!$C$73*'Allocation Drivers'!F13/'Allocation Drivers'!$F$23/'Activity levels'!$J13,0))))),0))</f>
        <v>#DIV/0!</v>
      </c>
      <c r="M51" s="7">
        <f>IF(Inputs!$B$73="Direct",IF(Inputs!$D$73="Specialist Care at Home (Hospice at Home / Rapid Response etc) (Children)",Inputs!$C$73/'Activity levels'!$J14,0),IF(Inputs!$B$73="Indirect",IF(Inputs!$E$73="Headcount",Inputs!$C$73*'Allocation Drivers'!B14/'Allocation Drivers'!$B$23/'Activity levels'!$J14,IF(Inputs!$E$73="Floor Space",Inputs!$C$73*'Allocation Drivers'!C14/'Allocation Drivers'!$C$23/'Activity levels'!$J14,IF(Inputs!$E$73="Finance Time",Inputs!$C$73*'Allocation Drivers'!D14/'Allocation Drivers'!$D$23/'Activity levels'!$J14,IF(Inputs!$E$73="Meals Provided",Inputs!$C$73*'Allocation Drivers'!E14/'Allocation Drivers'!$E$23/'Activity levels'!$J14,IF(Inputs!$E$73="Clinical Time",Inputs!$C$73*'Allocation Drivers'!F14/'Allocation Drivers'!$F$23/'Activity levels'!$J14,0))))),0))</f>
        <v>0</v>
      </c>
      <c r="N51" s="7">
        <f>IF(Inputs!$B$73="Direct",IF(Inputs!$D$73="Generalist / Non-specialist Community Visits (Children)",Inputs!$C$73/'Activity levels'!$J15,0),IF(Inputs!$B$73="Indirect",IF(Inputs!$E$73="Headcount",Inputs!$C$73*'Allocation Drivers'!B15/'Allocation Drivers'!$B$23/'Activity levels'!$J15,IF(Inputs!$E$73="Floor Space",Inputs!$C$73*'Allocation Drivers'!C15/'Allocation Drivers'!$C$23/'Activity levels'!$J15,IF(Inputs!$E$73="Finance Time",Inputs!$C$73*'Allocation Drivers'!D15/'Allocation Drivers'!$D$23/'Activity levels'!$J15,IF(Inputs!$E$73="Meals Provided",Inputs!$C$73*'Allocation Drivers'!E15/'Allocation Drivers'!$E$23/'Activity levels'!$J15,IF(Inputs!$E$73="Clinical Time",Inputs!$C$73*'Allocation Drivers'!F15/'Allocation Drivers'!$F$23/'Activity levels'!$J15,0))))),0))</f>
        <v>0</v>
      </c>
      <c r="O51" s="7">
        <f>IF(Inputs!$B$73="Direct",IF(Inputs!$D$73="Do not use",Inputs!$C$73/'Activity levels'!$J17,0),IF(Inputs!$B$73="Indirect",IF(Inputs!$E$73="Headcount",Inputs!$C$73*'Allocation Drivers'!B16/'Allocation Drivers'!$B$23/'Activity levels'!$J17,IF(Inputs!$E$73="Floor Space",Inputs!$C$73*'Allocation Drivers'!C16/'Allocation Drivers'!$C$23/'Activity levels'!$J17,IF(Inputs!$E$73="Finance Time",Inputs!$C$73*'Allocation Drivers'!D16/'Allocation Drivers'!$D$23/'Activity levels'!$J17,IF(Inputs!$E$73="Meals Provided",Inputs!$C$73*'Allocation Drivers'!E16/'Allocation Drivers'!$E$23/'Activity levels'!$J17,IF(Inputs!$E$73="Clinical Time",Inputs!$C$73*'Allocation Drivers'!F16/'Allocation Drivers'!$F$23/'Activity levels'!$J17,0))))),0))</f>
        <v>0</v>
      </c>
      <c r="P51" s="7">
        <f>IF(Inputs!$B$73="Direct",IF(Inputs!$D$73="Do not use",Inputs!$C$73/'Activity levels'!$J18,0),IF(Inputs!$B$73="Indirect",IF(Inputs!$E$73="Headcount",Inputs!$C$73*'Allocation Drivers'!B17/'Allocation Drivers'!$B$23/'Activity levels'!$J18,IF(Inputs!$E$73="Floor Space",Inputs!$C$73*'Allocation Drivers'!C17/'Allocation Drivers'!$C$23/'Activity levels'!$J18,IF(Inputs!$E$73="Finance Time",Inputs!$C$73*'Allocation Drivers'!D17/'Allocation Drivers'!$D$23/'Activity levels'!$J18,IF(Inputs!$E$73="Meals Provided",Inputs!$C$73*'Allocation Drivers'!E17/'Allocation Drivers'!$E$23/'Activity levels'!$J18,IF(Inputs!$E$73="Clinical Time",Inputs!$C$73*'Allocation Drivers'!F17/'Allocation Drivers'!$F$23/'Activity levels'!$J18,0))))),0))</f>
        <v>0</v>
      </c>
      <c r="Q51" s="7">
        <f>IF(Inputs!$B$73="Direct",IF(Inputs!$D$73="Bereavement / Family support / Living well (Children)",Inputs!$C$73/'Activity levels'!$J19,0),IF(Inputs!$B$73="Indirect",IF(Inputs!$E$73="Headcount",Inputs!$C$73*'Allocation Drivers'!B18/'Allocation Drivers'!$B$23/'Activity levels'!$J19,IF(Inputs!$E$73="Floor Space",Inputs!$C$73*'Allocation Drivers'!C18/'Allocation Drivers'!$C$23/'Activity levels'!$J19,IF(Inputs!$E$73="Finance Time",Inputs!$C$73*'Allocation Drivers'!D18/'Allocation Drivers'!$D$23/'Activity levels'!$J19,IF(Inputs!$E$73="Meals Provided",Inputs!$C$73*'Allocation Drivers'!E18/'Allocation Drivers'!$E$23/'Activity levels'!$J19,IF(Inputs!$E$73="Clinical Time",Inputs!$C$73*'Allocation Drivers'!F18/'Allocation Drivers'!$F$23/'Activity levels'!$J19,0))))),0))</f>
        <v>0</v>
      </c>
    </row>
    <row r="52" spans="1:17" x14ac:dyDescent="0.2">
      <c r="A52" t="s">
        <v>74</v>
      </c>
      <c r="B52" s="7">
        <f>IF(Inputs!$B$75="Direct",IF(Inputs!$D$75="Inpatient (Adult)",Inputs!$C$75/'Activity levels'!$J4,0),IF(Inputs!$B$75="Indirect",IF(Inputs!$E$75="Headcount",Inputs!$C$75*'Allocation Drivers'!B4/'Allocation Drivers'!$B$23/'Activity levels'!$J4,IF(Inputs!$E$75="Floor Space",Inputs!$C$75*'Allocation Drivers'!C4/'Allocation Drivers'!$C$23/'Activity levels'!$J4,IF(Inputs!$E$75="Finance Time",Inputs!$C$75*'Allocation Drivers'!D4/'Allocation Drivers'!$D$23/'Activity levels'!$J4,IF(Inputs!$E$75="Meals Provided",Inputs!$C$75*'Allocation Drivers'!E4/'Allocation Drivers'!$E$23/'Activity levels'!$J4,IF(Inputs!$E$75="Clinical Time",Inputs!$C$75*'Allocation Drivers'!F4/'Allocation Drivers'!$F$23/'Activity levels'!$J4,0))))),0))</f>
        <v>0</v>
      </c>
      <c r="C52" s="7">
        <f>IF(Inputs!$B$75="Direct",IF(Inputs!$D$75="Outpatient / Hospital Inreach (Adult)",Inputs!$C$75/'Activity levels'!$J5,0),IF(Inputs!$B$75="Indirect",IF(Inputs!$E$75="Headcount",Inputs!$C$75*'Allocation Drivers'!B5/'Allocation Drivers'!$B$23/'Activity levels'!$J5,IF(Inputs!$E$75="Floor Space",Inputs!$C$75*'Allocation Drivers'!C5/'Allocation Drivers'!$C$23/'Activity levels'!$J5,IF(Inputs!$E$75="Finance Time",Inputs!$C$75*'Allocation Drivers'!D5/'Allocation Drivers'!$D$23/'Activity levels'!$J5,IF(Inputs!$E$75="Meals Provided",Inputs!$C$75*'Allocation Drivers'!E5/'Allocation Drivers'!$E$23/'Activity levels'!$J5,IF(Inputs!$E$75="Clinical Time",Inputs!$C$75*'Allocation Drivers'!F5/'Allocation Drivers'!$F$23/'Activity levels'!$J5,0))))),0))</f>
        <v>0</v>
      </c>
      <c r="D52" s="7">
        <f>IF(Inputs!$B$75="Direct",IF(Inputs!$D$75="Specialist Care at Home (Hospice at Home / Rapid Response etc) (Adult)",Inputs!$C$75/'Activity levels'!$J6,0),IF(Inputs!$B$75="Indirect",IF(Inputs!$E$75="Headcount",Inputs!$C$75*'Allocation Drivers'!B6/'Allocation Drivers'!$B$23/'Activity levels'!$J6,IF(Inputs!$E$75="Floor Space",Inputs!$C$75*'Allocation Drivers'!C6/'Allocation Drivers'!$C$23/'Activity levels'!$J6,IF(Inputs!$E$75="Finance Time",Inputs!$C$75*'Allocation Drivers'!D6/'Allocation Drivers'!$D$23/'Activity levels'!$J6,IF(Inputs!$E$75="Meals Provided",Inputs!$C$75*'Allocation Drivers'!E6/'Allocation Drivers'!$E$23/'Activity levels'!$J6,IF(Inputs!$E$75="Clinical Time",Inputs!$C$75*'Allocation Drivers'!F6/'Allocation Drivers'!$F$23/'Activity levels'!$J6,0))))),0))</f>
        <v>0</v>
      </c>
      <c r="E52" s="7">
        <f>IF(Inputs!$B$75="Direct",IF(Inputs!$D$75="Generalist / Non-specialist Community Visits (Adult)",Inputs!$C$75/'Activity levels'!$J7,0),IF(Inputs!$B$75="Indirect",IF(Inputs!$E$75="Headcount",Inputs!$C$75*'Allocation Drivers'!B7/'Allocation Drivers'!$B$23/'Activity levels'!$J7,IF(Inputs!$E$75="Floor Space",Inputs!$C$75*'Allocation Drivers'!C7/'Allocation Drivers'!$C$23/'Activity levels'!$J7,IF(Inputs!$E$75="Finance Time",Inputs!$C$75*'Allocation Drivers'!D7/'Allocation Drivers'!$D$23/'Activity levels'!$J7,IF(Inputs!$E$75="Meals Provided",Inputs!$C$75*'Allocation Drivers'!E7/'Allocation Drivers'!$E$23/'Activity levels'!$J7,IF(Inputs!$E$75="Clinical Time",Inputs!$C$75*'Allocation Drivers'!F7/'Allocation Drivers'!$F$23/'Activity levels'!$J7,0))))),0))</f>
        <v>0</v>
      </c>
      <c r="F52" s="7">
        <f>IF(Inputs!$B$75="Direct",IF(Inputs!$D$75="Domicilliary Care",Inputs!$C$75/'Activity levels'!$J16,0),IF(Inputs!$B$75="Indirect",IF(Inputs!$E$75="Headcount",Inputs!$C$75*'Allocation Drivers'!B15/'Allocation Drivers'!$B$23/'Activity levels'!$J16,IF(Inputs!$E$75="Floor Space",Inputs!$C$75*'Allocation Drivers'!C15/'Allocation Drivers'!$C$23/'Activity levels'!$J16,IF(Inputs!$E$75="Finance Time",Inputs!$C$75*'Allocation Drivers'!D15/'Allocation Drivers'!$D$23/'Activity levels'!$J16,IF(Inputs!$E$75="Meals Provided",Inputs!$C$75*'Allocation Drivers'!E15/'Allocation Drivers'!$E$23/'Activity levels'!$J16,IF(Inputs!$E$75="Clinical Time",Inputs!$C$75*'Allocation Drivers'!F15/'Allocation Drivers'!$F$23/'Activity levels'!$J16,0))))),0))</f>
        <v>0</v>
      </c>
      <c r="G52" s="7">
        <f>IF(Inputs!$B$75="Direct",IF(Inputs!$D$75="Lymphoedema",Inputs!$C$75/'Activity levels'!$J8,0),IF(Inputs!$B$75="Indirect",IF(Inputs!$E$75="Headcount",Inputs!$C$75*'Allocation Drivers'!B8/'Allocation Drivers'!$B$23/'Activity levels'!$J8,IF(Inputs!$E$75="Floor Space",Inputs!$C$75*'Allocation Drivers'!C8/'Allocation Drivers'!$C$23/'Activity levels'!$J8,IF(Inputs!$E$75="Finance Time",Inputs!$C$75*'Allocation Drivers'!D8/'Allocation Drivers'!$D$23/'Activity levels'!$J8,IF(Inputs!$E$75="Meals Provided",Inputs!$C$75*'Allocation Drivers'!E8/'Allocation Drivers'!$E$23/'Activity levels'!$J8,IF(Inputs!$E$75="Clinical Time",Inputs!$C$75*'Allocation Drivers'!F8/'Allocation Drivers'!$F$23/'Activity levels'!$J8,0))))),0))</f>
        <v>0</v>
      </c>
      <c r="H52" s="7">
        <f>IF(Inputs!$B$75="Direct",IF(Inputs!$D$75="Education",Inputs!$C$75/'Activity levels'!$J9,0),IF(Inputs!$B$75="Indirect",IF(Inputs!$E$75="Headcount",Inputs!$C$75*'Allocation Drivers'!B9/'Allocation Drivers'!$B$23/'Activity levels'!$J9,IF(Inputs!$E$75="Floor Space",Inputs!$C$75*'Allocation Drivers'!C9/'Allocation Drivers'!$C$23/'Activity levels'!$J9,IF(Inputs!$E$75="Finance Time",Inputs!$C$75*'Allocation Drivers'!D9/'Allocation Drivers'!$D$23/'Activity levels'!$J9,IF(Inputs!$E$75="Meals Provided",Inputs!$C$75*'Allocation Drivers'!E9/'Allocation Drivers'!$E$23/'Activity levels'!$J9,IF(Inputs!$E$75="Clinical Time",Inputs!$C$75*'Allocation Drivers'!F9/'Allocation Drivers'!$F$23/'Activity levels'!$J9,0))))),0))</f>
        <v>0</v>
      </c>
      <c r="I52" s="7">
        <f>IF(Inputs!$B$75="Direct",IF(Inputs!$D$75="Research",Inputs!$C$75/'Activity levels'!$J10,0),IF(Inputs!$B$75="Indirect",IF(Inputs!$E$75="Headcount",Inputs!$C$75*'Allocation Drivers'!B10/'Allocation Drivers'!$B$23/'Activity levels'!$J10,IF(Inputs!$E$75="Floor Space",Inputs!$C$75*'Allocation Drivers'!C10/'Allocation Drivers'!$C$23/'Activity levels'!$J10,IF(Inputs!$E$75="Finance Time",Inputs!$C$75*'Allocation Drivers'!D10/'Allocation Drivers'!$D$23/'Activity levels'!$J10,IF(Inputs!$E$75="Meals Provided",Inputs!$C$75*'Allocation Drivers'!E10/'Allocation Drivers'!$E$23/'Activity levels'!$J10,IF(Inputs!$E$75="Clinical Time",Inputs!$C$75*'Allocation Drivers'!F10/'Allocation Drivers'!$F$23/'Activity levels'!$J10,0))))),0))</f>
        <v>0</v>
      </c>
      <c r="J52" s="7">
        <f>IF(Inputs!$B$75="Direct",IF(Inputs!$D$75="Bereavement / Family Support / Living Well (Adult)",Inputs!$C$75/'Activity levels'!$J11,0),IF(Inputs!$B$75="Indirect",IF(Inputs!$E$75="Headcount",Inputs!$C$75*'Allocation Drivers'!B11/'Allocation Drivers'!$B$23/'Activity levels'!$J11,IF(Inputs!$E$75="Floor Space",Inputs!$C$75*'Allocation Drivers'!C11/'Allocation Drivers'!$C$23/'Activity levels'!$J11,IF(Inputs!$E$75="Finance Time",Inputs!$C$75*'Allocation Drivers'!D11/'Allocation Drivers'!$D$23/'Activity levels'!$J11,IF(Inputs!$E$75="Meals Provided",Inputs!$C$75*'Allocation Drivers'!E11/'Allocation Drivers'!$E$23/'Activity levels'!$J11,IF(Inputs!$E$75="Clinical Time",Inputs!$C$75*'Allocation Drivers'!F11/'Allocation Drivers'!$F$23/'Activity levels'!$J11,0))))),0))</f>
        <v>0</v>
      </c>
      <c r="K52" s="7">
        <f>IF(Inputs!$B$75="Direct",IF(Inputs!$D$75="Inpatient (Children)",Inputs!$C$75/'Activity levels'!$J12,0),IF(Inputs!$B$75="Indirect",IF(Inputs!$E$75="Headcount",Inputs!$C$75*'Allocation Drivers'!B12/'Allocation Drivers'!$B$23/'Activity levels'!$J12,IF(Inputs!$E$75="Floor Space",Inputs!$C$75*'Allocation Drivers'!C12/'Allocation Drivers'!$C$23/'Activity levels'!$J12,IF(Inputs!$E$75="Finance Time",Inputs!$C$75*'Allocation Drivers'!D12/'Allocation Drivers'!$D$23/'Activity levels'!$J12,IF(Inputs!$E$75="Meals Provided",Inputs!$C$75*'Allocation Drivers'!E12/'Allocation Drivers'!$E$23/'Activity levels'!$J12,IF(Inputs!$E$75="Clinical Time",Inputs!$C$75*'Allocation Drivers'!F12/'Allocation Drivers'!$F$23/'Activity levels'!$J12,0))))),0))</f>
        <v>0</v>
      </c>
      <c r="L52" s="7">
        <f>IF(Inputs!$B$75="Direct",IF(Inputs!$D$75="Outpatient  / Hospital Inreach (Children)",Inputs!$C$75/'Activity levels'!$J13,0),IF(Inputs!$B$75="Indirect",IF(Inputs!$E$75="Headcount",Inputs!$C$75*'Allocation Drivers'!B13/'Allocation Drivers'!$B$23/'Activity levels'!$J13,IF(Inputs!$E$75="Floor Space",Inputs!$C$75*'Allocation Drivers'!C13/'Allocation Drivers'!$C$23/'Activity levels'!$J13,IF(Inputs!$E$75="Finance Time",Inputs!$C$75*'Allocation Drivers'!D13/'Allocation Drivers'!$D$23/'Activity levels'!$J13,IF(Inputs!$E$75="Meals Provided",Inputs!$C$75*'Allocation Drivers'!E13/'Allocation Drivers'!$E$23/'Activity levels'!$J13,IF(Inputs!$E$75="Clinical Time",Inputs!$C$75*'Allocation Drivers'!F13/'Allocation Drivers'!$F$23/'Activity levels'!$J13,0))))),0))</f>
        <v>0</v>
      </c>
      <c r="M52" s="7" t="e">
        <f>IF(Inputs!$B$75="Direct",IF(Inputs!$D$75="Specialist Care at Home (Hospice at Home / Rapid Response etc) (Children)",Inputs!$C$75/'Activity levels'!$J14,0),IF(Inputs!$B$75="Indirect",IF(Inputs!$E$75="Headcount",Inputs!$C$75*'Allocation Drivers'!B14/'Allocation Drivers'!$B$23/'Activity levels'!$J14,IF(Inputs!$E$75="Floor Space",Inputs!$C$75*'Allocation Drivers'!C14/'Allocation Drivers'!$C$23/'Activity levels'!$J14,IF(Inputs!$E$75="Finance Time",Inputs!$C$75*'Allocation Drivers'!D14/'Allocation Drivers'!$D$23/'Activity levels'!$J14,IF(Inputs!$E$75="Meals Provided",Inputs!$C$75*'Allocation Drivers'!E14/'Allocation Drivers'!$E$23/'Activity levels'!$J14,IF(Inputs!$E$75="Clinical Time",Inputs!$C$75*'Allocation Drivers'!F14/'Allocation Drivers'!$F$23/'Activity levels'!$J14,0))))),0))</f>
        <v>#DIV/0!</v>
      </c>
      <c r="N52" s="7">
        <f>IF(Inputs!$B$75="Direct",IF(Inputs!$D$75="Generalist / Non-specialist Community Visits (Children)",Inputs!$C$75/'Activity levels'!$J15,0),IF(Inputs!$B$75="Indirect",IF(Inputs!$E$75="Headcount",Inputs!$C$75*'Allocation Drivers'!B15/'Allocation Drivers'!$B$23/'Activity levels'!$J15,IF(Inputs!$E$75="Floor Space",Inputs!$C$75*'Allocation Drivers'!C15/'Allocation Drivers'!$C$23/'Activity levels'!$J15,IF(Inputs!$E$75="Finance Time",Inputs!$C$75*'Allocation Drivers'!D15/'Allocation Drivers'!$D$23/'Activity levels'!$J15,IF(Inputs!$E$75="Meals Provided",Inputs!$C$75*'Allocation Drivers'!E15/'Allocation Drivers'!$E$23/'Activity levels'!$J15,IF(Inputs!$E$75="Clinical Time",Inputs!$C$75*'Allocation Drivers'!F15/'Allocation Drivers'!$F$23/'Activity levels'!$J15,0))))),0))</f>
        <v>0</v>
      </c>
      <c r="O52" s="7">
        <f>IF(Inputs!$B$75="Direct",IF(Inputs!$D$75="Do not use",Inputs!$C$75/'Activity levels'!$J17,0),IF(Inputs!$B$75="Indirect",IF(Inputs!$E$75="Headcount",Inputs!$C$75*'Allocation Drivers'!B16/'Allocation Drivers'!$B$23/'Activity levels'!$J17,IF(Inputs!$E$75="Floor Space",Inputs!$C$75*'Allocation Drivers'!C16/'Allocation Drivers'!$C$23/'Activity levels'!$J17,IF(Inputs!$E$75="Finance Time",Inputs!$C$75*'Allocation Drivers'!D16/'Allocation Drivers'!$D$23/'Activity levels'!$J17,IF(Inputs!$E$75="Meals Provided",Inputs!$C$75*'Allocation Drivers'!E16/'Allocation Drivers'!$E$23/'Activity levels'!$J17,IF(Inputs!$E$75="Clinical Time",Inputs!$C$75*'Allocation Drivers'!F16/'Allocation Drivers'!$F$23/'Activity levels'!$J17,0))))),0))</f>
        <v>0</v>
      </c>
      <c r="P52" s="7">
        <f>IF(Inputs!$B$75="Direct",IF(Inputs!$D$75="Do not use",Inputs!$C$75/'Activity levels'!$J18,0),IF(Inputs!$B$75="Indirect",IF(Inputs!$E$75="Headcount",Inputs!$C$75*'Allocation Drivers'!B17/'Allocation Drivers'!$B$23/'Activity levels'!$J18,IF(Inputs!$E$75="Floor Space",Inputs!$C$75*'Allocation Drivers'!C17/'Allocation Drivers'!$C$23/'Activity levels'!$J18,IF(Inputs!$E$75="Finance Time",Inputs!$C$75*'Allocation Drivers'!D17/'Allocation Drivers'!$D$23/'Activity levels'!$J18,IF(Inputs!$E$75="Meals Provided",Inputs!$C$75*'Allocation Drivers'!E17/'Allocation Drivers'!$E$23/'Activity levels'!$J18,IF(Inputs!$E$75="Clinical Time",Inputs!$C$75*'Allocation Drivers'!F17/'Allocation Drivers'!$F$23/'Activity levels'!$J18,0))))),0))</f>
        <v>0</v>
      </c>
      <c r="Q52" s="7">
        <f>IF(Inputs!$B$75="Direct",IF(Inputs!$D$75="Bereavement / Family support / Living well (Children)",Inputs!$C$75/'Activity levels'!$J19,0),IF(Inputs!$B$75="Indirect",IF(Inputs!$E$75="Headcount",Inputs!$C$75*'Allocation Drivers'!B18/'Allocation Drivers'!$B$23/'Activity levels'!$J19,IF(Inputs!$E$75="Floor Space",Inputs!$C$75*'Allocation Drivers'!C18/'Allocation Drivers'!$C$23/'Activity levels'!$J19,IF(Inputs!$E$75="Finance Time",Inputs!$C$75*'Allocation Drivers'!D18/'Allocation Drivers'!$D$23/'Activity levels'!$J19,IF(Inputs!$E$75="Meals Provided",Inputs!$C$75*'Allocation Drivers'!E18/'Allocation Drivers'!$E$23/'Activity levels'!$J19,IF(Inputs!$E$75="Clinical Time",Inputs!$C$75*'Allocation Drivers'!F18/'Allocation Drivers'!$F$23/'Activity levels'!$J19,0))))),0))</f>
        <v>0</v>
      </c>
    </row>
    <row r="53" spans="1:17" x14ac:dyDescent="0.2">
      <c r="A53" t="s">
        <v>77</v>
      </c>
      <c r="B53" s="7">
        <f>IF(Inputs!$B$76="Direct",IF(Inputs!$D$76="Inpatient (Adult)",Inputs!$C$76/'Activity levels'!$J4,0),IF(Inputs!$B$76="Indirect",IF(Inputs!$E$76="Headcount",Inputs!$C$76*'Allocation Drivers'!B4/'Allocation Drivers'!$B$23/'Activity levels'!$J4,IF(Inputs!$E$76="Floor Space",Inputs!$C$76*'Allocation Drivers'!C4/'Allocation Drivers'!$C$23/'Activity levels'!$J4,IF(Inputs!$E$76="Finance Time",Inputs!$C$76*'Allocation Drivers'!D4/'Allocation Drivers'!$D$23/'Activity levels'!$J4,IF(Inputs!$E$76="Meals Provided",Inputs!$C$76*'Allocation Drivers'!E4/'Allocation Drivers'!$E$23/'Activity levels'!$J4,IF(Inputs!$E$76="Clinical Time",Inputs!$C$76*'Allocation Drivers'!F4/'Allocation Drivers'!$F$23/'Activity levels'!$J4,0))))),0))</f>
        <v>0</v>
      </c>
      <c r="C53" s="7">
        <f>IF(Inputs!$B$76="Direct",IF(Inputs!$D$76="Outpatient / Hospital Inreach (Adult)",Inputs!$C$76/'Activity levels'!$J5,0),IF(Inputs!$B$76="Indirect",IF(Inputs!$E$76="Headcount",Inputs!$C$76*'Allocation Drivers'!B5/'Allocation Drivers'!$B$23/'Activity levels'!$J5,IF(Inputs!$E$76="Floor Space",Inputs!$C$76*'Allocation Drivers'!C5/'Allocation Drivers'!$C$23/'Activity levels'!$J5,IF(Inputs!$E$76="Finance Time",Inputs!$C$76*'Allocation Drivers'!D5/'Allocation Drivers'!$D$23/'Activity levels'!$J5,IF(Inputs!$E$76="Meals Provided",Inputs!$C$76*'Allocation Drivers'!E5/'Allocation Drivers'!$E$23/'Activity levels'!$J5,IF(Inputs!$E$76="Clinical Time",Inputs!$C$76*'Allocation Drivers'!F5/'Allocation Drivers'!$F$23/'Activity levels'!$J5,0))))),0))</f>
        <v>0</v>
      </c>
      <c r="D53" s="7">
        <f>IF(Inputs!$B$76="Direct",IF(Inputs!$D$76="Specialist Care at Home (Hospice at Home / Rapid Response etc) (Adult)",Inputs!$C$76/'Activity levels'!$J6,0),IF(Inputs!$B$76="Indirect",IF(Inputs!$E$76="Headcount",Inputs!$C$76*'Allocation Drivers'!B6/'Allocation Drivers'!$B$23/'Activity levels'!$J6,IF(Inputs!$E$76="Floor Space",Inputs!$C$76*'Allocation Drivers'!C6/'Allocation Drivers'!$C$23/'Activity levels'!$J6,IF(Inputs!$E$76="Finance Time",Inputs!$C$76*'Allocation Drivers'!D6/'Allocation Drivers'!$D$23/'Activity levels'!$J6,IF(Inputs!$E$76="Meals Provided",Inputs!$C$76*'Allocation Drivers'!E6/'Allocation Drivers'!$E$23/'Activity levels'!$J6,IF(Inputs!$E$76="Clinical Time",Inputs!$C$76*'Allocation Drivers'!F6/'Allocation Drivers'!$F$23/'Activity levels'!$J6,0))))),0))</f>
        <v>0</v>
      </c>
      <c r="E53" s="7">
        <f>IF(Inputs!$B$76="Direct",IF(Inputs!$D$76="Generalist / Non-specialist Community Visits (Adult)",Inputs!$C$76/'Activity levels'!$J7,0),IF(Inputs!$B$76="Indirect",IF(Inputs!$E$76="Headcount",Inputs!$C$76*'Allocation Drivers'!B7/'Allocation Drivers'!$B$23/'Activity levels'!$J7,IF(Inputs!$E$76="Floor Space",Inputs!$C$76*'Allocation Drivers'!C7/'Allocation Drivers'!$C$23/'Activity levels'!$J7,IF(Inputs!$E$76="Finance Time",Inputs!$C$76*'Allocation Drivers'!D7/'Allocation Drivers'!$D$23/'Activity levels'!$J7,IF(Inputs!$E$76="Meals Provided",Inputs!$C$76*'Allocation Drivers'!E7/'Allocation Drivers'!$E$23/'Activity levels'!$J7,IF(Inputs!$E$76="Clinical Time",Inputs!$C$76*'Allocation Drivers'!F7/'Allocation Drivers'!$F$23/'Activity levels'!$J7,0))))),0))</f>
        <v>0</v>
      </c>
      <c r="F53" s="7">
        <f>IF(Inputs!$B$76="Direct",IF(Inputs!$D$76="Domicilliary Care",Inputs!$C$76/'Activity levels'!$J16,0),IF(Inputs!$B$76="Indirect",IF(Inputs!$E$76="Headcount",Inputs!$C$76*'Allocation Drivers'!B15/'Allocation Drivers'!$B$23/'Activity levels'!$J16,IF(Inputs!$E$76="Floor Space",Inputs!$C$76*'Allocation Drivers'!C15/'Allocation Drivers'!$C$23/'Activity levels'!$J16,IF(Inputs!$E$76="Finance Time",Inputs!$C$76*'Allocation Drivers'!D15/'Allocation Drivers'!$D$23/'Activity levels'!$J16,IF(Inputs!$E$76="Meals Provided",Inputs!$C$76*'Allocation Drivers'!E15/'Allocation Drivers'!$E$23/'Activity levels'!$J16,IF(Inputs!$E$76="Clinical Time",Inputs!$C$76*'Allocation Drivers'!F15/'Allocation Drivers'!$F$23/'Activity levels'!$J16,0))))),0))</f>
        <v>0</v>
      </c>
      <c r="G53" s="7">
        <f>IF(Inputs!$B$76="Direct",IF(Inputs!$D$76="Lymphoedema",Inputs!$C$76/'Activity levels'!$J8,0),IF(Inputs!$B$76="Indirect",IF(Inputs!$E$76="Headcount",Inputs!$C$76*'Allocation Drivers'!B8/'Allocation Drivers'!$B$23/'Activity levels'!$J8,IF(Inputs!$E$76="Floor Space",Inputs!$C$76*'Allocation Drivers'!C8/'Allocation Drivers'!$C$23/'Activity levels'!$J8,IF(Inputs!$E$76="Finance Time",Inputs!$C$76*'Allocation Drivers'!D8/'Allocation Drivers'!$D$23/'Activity levels'!$J8,IF(Inputs!$E$76="Meals Provided",Inputs!$C$76*'Allocation Drivers'!E8/'Allocation Drivers'!$E$23/'Activity levels'!$J8,IF(Inputs!$E$76="Clinical Time",Inputs!$C$76*'Allocation Drivers'!F8/'Allocation Drivers'!$F$23/'Activity levels'!$J8,0))))),0))</f>
        <v>0</v>
      </c>
      <c r="H53" s="7">
        <f>IF(Inputs!$B$76="Direct",IF(Inputs!$D$76="Education",Inputs!$C$76/'Activity levels'!$J9,0),IF(Inputs!$B$76="Indirect",IF(Inputs!$E$76="Headcount",Inputs!$C$76*'Allocation Drivers'!B9/'Allocation Drivers'!$B$23/'Activity levels'!$J9,IF(Inputs!$E$76="Floor Space",Inputs!$C$76*'Allocation Drivers'!C9/'Allocation Drivers'!$C$23/'Activity levels'!$J9,IF(Inputs!$E$76="Finance Time",Inputs!$C$76*'Allocation Drivers'!D9/'Allocation Drivers'!$D$23/'Activity levels'!$J9,IF(Inputs!$E$76="Meals Provided",Inputs!$C$76*'Allocation Drivers'!E9/'Allocation Drivers'!$E$23/'Activity levels'!$J9,IF(Inputs!$E$76="Clinical Time",Inputs!$C$76*'Allocation Drivers'!F9/'Allocation Drivers'!$F$23/'Activity levels'!$J9,0))))),0))</f>
        <v>0</v>
      </c>
      <c r="I53" s="7">
        <f>IF(Inputs!$B$76="Direct",IF(Inputs!$D$76="Research",Inputs!$C$76/'Activity levels'!$J10,0),IF(Inputs!$B$76="Indirect",IF(Inputs!$E$76="Headcount",Inputs!$C$76*'Allocation Drivers'!B10/'Allocation Drivers'!$B$23/'Activity levels'!$J10,IF(Inputs!$E$76="Floor Space",Inputs!$C$76*'Allocation Drivers'!C10/'Allocation Drivers'!$C$23/'Activity levels'!$J10,IF(Inputs!$E$76="Finance Time",Inputs!$C$76*'Allocation Drivers'!D10/'Allocation Drivers'!$D$23/'Activity levels'!$J10,IF(Inputs!$E$76="Meals Provided",Inputs!$C$76*'Allocation Drivers'!E10/'Allocation Drivers'!$E$23/'Activity levels'!$J10,IF(Inputs!$E$76="Clinical Time",Inputs!$C$76*'Allocation Drivers'!F10/'Allocation Drivers'!$F$23/'Activity levels'!$J10,0))))),0))</f>
        <v>0</v>
      </c>
      <c r="J53" s="7">
        <f>IF(Inputs!$B$76="Direct",IF(Inputs!$D$76="Bereavement / Family Support / Living Well (Adult)",Inputs!$C$76/'Activity levels'!$J11,0),IF(Inputs!$B$76="Indirect",IF(Inputs!$E$76="Headcount",Inputs!$C$76*'Allocation Drivers'!B11/'Allocation Drivers'!$B$23/'Activity levels'!$J11,IF(Inputs!$E$76="Floor Space",Inputs!$C$76*'Allocation Drivers'!C11/'Allocation Drivers'!$C$23/'Activity levels'!$J11,IF(Inputs!$E$76="Finance Time",Inputs!$C$76*'Allocation Drivers'!D11/'Allocation Drivers'!$D$23/'Activity levels'!$J11,IF(Inputs!$E$76="Meals Provided",Inputs!$C$76*'Allocation Drivers'!E11/'Allocation Drivers'!$E$23/'Activity levels'!$J11,IF(Inputs!$E$76="Clinical Time",Inputs!$C$76*'Allocation Drivers'!F11/'Allocation Drivers'!$F$23/'Activity levels'!$J11,0))))),0))</f>
        <v>0</v>
      </c>
      <c r="K53" s="7">
        <f>IF(Inputs!$B$76="Direct",IF(Inputs!$D$76="Inpatient (Children)",Inputs!$C$76/'Activity levels'!$J12,0),IF(Inputs!$B$76="Indirect",IF(Inputs!$E$76="Headcount",Inputs!$C$76*'Allocation Drivers'!B12/'Allocation Drivers'!$B$23/'Activity levels'!$J12,IF(Inputs!$E$76="Floor Space",Inputs!$C$76*'Allocation Drivers'!C12/'Allocation Drivers'!$C$23/'Activity levels'!$J12,IF(Inputs!$E$76="Finance Time",Inputs!$C$76*'Allocation Drivers'!D12/'Allocation Drivers'!$D$23/'Activity levels'!$J12,IF(Inputs!$E$76="Meals Provided",Inputs!$C$76*'Allocation Drivers'!E12/'Allocation Drivers'!$E$23/'Activity levels'!$J12,IF(Inputs!$E$76="Clinical Time",Inputs!$C$76*'Allocation Drivers'!F12/'Allocation Drivers'!$F$23/'Activity levels'!$J12,0))))),0))</f>
        <v>0</v>
      </c>
      <c r="L53" s="7">
        <f>IF(Inputs!$B$76="Direct",IF(Inputs!$D$76="Outpatient  / Hospital Inreach (Children)",Inputs!$C$76/'Activity levels'!$J13,0),IF(Inputs!$B$76="Indirect",IF(Inputs!$E$76="Headcount",Inputs!$C$76*'Allocation Drivers'!B13/'Allocation Drivers'!$B$23/'Activity levels'!$J13,IF(Inputs!$E$76="Floor Space",Inputs!$C$76*'Allocation Drivers'!C13/'Allocation Drivers'!$C$23/'Activity levels'!$J13,IF(Inputs!$E$76="Finance Time",Inputs!$C$76*'Allocation Drivers'!D13/'Allocation Drivers'!$D$23/'Activity levels'!$J13,IF(Inputs!$E$76="Meals Provided",Inputs!$C$76*'Allocation Drivers'!E13/'Allocation Drivers'!$E$23/'Activity levels'!$J13,IF(Inputs!$E$76="Clinical Time",Inputs!$C$76*'Allocation Drivers'!F13/'Allocation Drivers'!$F$23/'Activity levels'!$J13,0))))),0))</f>
        <v>0</v>
      </c>
      <c r="M53" s="7" t="e">
        <f>IF(Inputs!$B$76="Direct",IF(Inputs!$D$76="Specialist Care at Home (Hospice at Home / Rapid Response etc) (Children)",Inputs!$C$76/'Activity levels'!$J14,0),IF(Inputs!$B$76="Indirect",IF(Inputs!$E$76="Headcount",Inputs!$C$76*'Allocation Drivers'!B14/'Allocation Drivers'!$B$23/'Activity levels'!$J14,IF(Inputs!$E$76="Floor Space",Inputs!$C$76*'Allocation Drivers'!C14/'Allocation Drivers'!$C$23/'Activity levels'!$J14,IF(Inputs!$E$76="Finance Time",Inputs!$C$76*'Allocation Drivers'!D14/'Allocation Drivers'!$D$23/'Activity levels'!$J14,IF(Inputs!$E$76="Meals Provided",Inputs!$C$76*'Allocation Drivers'!E14/'Allocation Drivers'!$E$23/'Activity levels'!$J14,IF(Inputs!$E$76="Clinical Time",Inputs!$C$76*'Allocation Drivers'!F14/'Allocation Drivers'!$F$23/'Activity levels'!$J14,0))))),0))</f>
        <v>#DIV/0!</v>
      </c>
      <c r="N53" s="7">
        <f>IF(Inputs!$B$76="Direct",IF(Inputs!$D$76="Generalist / Non-specialist Community Visits (Children)",Inputs!$C$76/'Activity levels'!$J15,0),IF(Inputs!$B$76="Indirect",IF(Inputs!$E$76="Headcount",Inputs!$C$76*'Allocation Drivers'!B15/'Allocation Drivers'!$B$23/'Activity levels'!$J15,IF(Inputs!$E$76="Floor Space",Inputs!$C$76*'Allocation Drivers'!C15/'Allocation Drivers'!$C$23/'Activity levels'!$J15,IF(Inputs!$E$76="Finance Time",Inputs!$C$76*'Allocation Drivers'!D15/'Allocation Drivers'!$D$23/'Activity levels'!$J15,IF(Inputs!$E$76="Meals Provided",Inputs!$C$76*'Allocation Drivers'!E15/'Allocation Drivers'!$E$23/'Activity levels'!$J15,IF(Inputs!$E$76="Clinical Time",Inputs!$C$76*'Allocation Drivers'!F15/'Allocation Drivers'!$F$23/'Activity levels'!$J15,0))))),0))</f>
        <v>0</v>
      </c>
      <c r="O53" s="7">
        <f>IF(Inputs!$B$76="Direct",IF(Inputs!$D$76="Do not use",Inputs!$C$76/'Activity levels'!$J17,0),IF(Inputs!$B$76="Indirect",IF(Inputs!$E$76="Headcount",Inputs!$C$76*'Allocation Drivers'!B16/'Allocation Drivers'!$B$23/'Activity levels'!$J17,IF(Inputs!$E$76="Floor Space",Inputs!$C$76*'Allocation Drivers'!C16/'Allocation Drivers'!$C$23/'Activity levels'!$J17,IF(Inputs!$E$76="Finance Time",Inputs!$C$76*'Allocation Drivers'!D16/'Allocation Drivers'!$D$23/'Activity levels'!$J17,IF(Inputs!$E$76="Meals Provided",Inputs!$C$76*'Allocation Drivers'!E16/'Allocation Drivers'!$E$23/'Activity levels'!$J17,IF(Inputs!$E$76="Clinical Time",Inputs!$C$76*'Allocation Drivers'!F16/'Allocation Drivers'!$F$23/'Activity levels'!$J17,0))))),0))</f>
        <v>0</v>
      </c>
      <c r="P53" s="7">
        <f>IF(Inputs!$B$76="Direct",IF(Inputs!$D$76="Do not use",Inputs!$C$76/'Activity levels'!$J18,0),IF(Inputs!$B$76="Indirect",IF(Inputs!$E$76="Headcount",Inputs!$C$76*'Allocation Drivers'!B17/'Allocation Drivers'!$B$23/'Activity levels'!$J18,IF(Inputs!$E$76="Floor Space",Inputs!$C$76*'Allocation Drivers'!C17/'Allocation Drivers'!$C$23/'Activity levels'!$J18,IF(Inputs!$E$76="Finance Time",Inputs!$C$76*'Allocation Drivers'!D17/'Allocation Drivers'!$D$23/'Activity levels'!$J18,IF(Inputs!$E$76="Meals Provided",Inputs!$C$76*'Allocation Drivers'!E17/'Allocation Drivers'!$E$23/'Activity levels'!$J18,IF(Inputs!$E$76="Clinical Time",Inputs!$C$76*'Allocation Drivers'!F17/'Allocation Drivers'!$F$23/'Activity levels'!$J18,0))))),0))</f>
        <v>0</v>
      </c>
      <c r="Q53" s="7">
        <f>IF(Inputs!$B$76="Direct",IF(Inputs!$D$76="Bereavement / Family support / Living well (Children)",Inputs!$C$76/'Activity levels'!$J19,0),IF(Inputs!$B$76="Indirect",IF(Inputs!$E$76="Headcount",Inputs!$C$76*'Allocation Drivers'!B18/'Allocation Drivers'!$B$23/'Activity levels'!$J19,IF(Inputs!$E$76="Floor Space",Inputs!$C$76*'Allocation Drivers'!C18/'Allocation Drivers'!$C$23/'Activity levels'!$J19,IF(Inputs!$E$76="Finance Time",Inputs!$C$76*'Allocation Drivers'!D18/'Allocation Drivers'!$D$23/'Activity levels'!$J19,IF(Inputs!$E$76="Meals Provided",Inputs!$C$76*'Allocation Drivers'!E18/'Allocation Drivers'!$E$23/'Activity levels'!$J19,IF(Inputs!$E$76="Clinical Time",Inputs!$C$76*'Allocation Drivers'!F18/'Allocation Drivers'!$F$23/'Activity levels'!$J19,0))))),0))</f>
        <v>0</v>
      </c>
    </row>
    <row r="54" spans="1:17" x14ac:dyDescent="0.2">
      <c r="A54" t="s">
        <v>86</v>
      </c>
      <c r="B54" s="7">
        <f>IF(Inputs!$B$77="Direct",IF(Inputs!$D$77="Inpatient (Adult)",Inputs!$C$77/'Activity levels'!$J4,0),IF(Inputs!$B$77="Indirect",IF(Inputs!$E$77="Headcount",Inputs!$C$77*'Allocation Drivers'!B4/'Allocation Drivers'!$B$23/'Activity levels'!$J4,IF(Inputs!$E$77="Floor Space",Inputs!$C$77*'Allocation Drivers'!C4/'Allocation Drivers'!$C$23/'Activity levels'!$J4,IF(Inputs!$E$77="Finance Time",Inputs!$C$77*'Allocation Drivers'!D4/'Allocation Drivers'!$D$23/'Activity levels'!$J4,IF(Inputs!$E$77="Meals Provided",Inputs!$C$77*'Allocation Drivers'!E4/'Allocation Drivers'!$E$23/'Activity levels'!$J4,IF(Inputs!$E$77="Clinical Time",Inputs!$C$77*'Allocation Drivers'!F4/'Allocation Drivers'!$F$23/'Activity levels'!$J4,0))))),0))</f>
        <v>0</v>
      </c>
      <c r="C54" s="7">
        <f>IF(Inputs!$B$77="Direct",IF(Inputs!$D$77="Outpatient / Hospital Inreach (Adult)",Inputs!$C$77/'Activity levels'!$J5,0),IF(Inputs!$B$77="Indirect",IF(Inputs!$E$77="Headcount",Inputs!$C$77*'Allocation Drivers'!B5/'Allocation Drivers'!$B$23/'Activity levels'!$J5,IF(Inputs!$E$77="Floor Space",Inputs!$C$77*'Allocation Drivers'!C5/'Allocation Drivers'!$C$23/'Activity levels'!$J5,IF(Inputs!$E$77="Finance Time",Inputs!$C$77*'Allocation Drivers'!D5/'Allocation Drivers'!$D$23/'Activity levels'!$J5,IF(Inputs!$E$77="Meals Provided",Inputs!$C$77*'Allocation Drivers'!E5/'Allocation Drivers'!$E$23/'Activity levels'!$J5,IF(Inputs!$E$77="Clinical Time",Inputs!$C$77*'Allocation Drivers'!F5/'Allocation Drivers'!$F$23/'Activity levels'!$J5,0))))),0))</f>
        <v>0</v>
      </c>
      <c r="D54" s="7">
        <f>IF(Inputs!$B$77="Direct",IF(Inputs!$D$77="Specialist Care at Home (Hospice at Home / Rapid Response etc) (Adult)",Inputs!$C$77/'Activity levels'!$J6,0),IF(Inputs!$B$77="Indirect",IF(Inputs!$E$77="Headcount",Inputs!$C$77*'Allocation Drivers'!B6/'Allocation Drivers'!$B$23/'Activity levels'!$J6,IF(Inputs!$E$77="Floor Space",Inputs!$C$77*'Allocation Drivers'!C6/'Allocation Drivers'!$C$23/'Activity levels'!$J6,IF(Inputs!$E$77="Finance Time",Inputs!$C$77*'Allocation Drivers'!D6/'Allocation Drivers'!$D$23/'Activity levels'!$J6,IF(Inputs!$E$77="Meals Provided",Inputs!$C$77*'Allocation Drivers'!E6/'Allocation Drivers'!$E$23/'Activity levels'!$J6,IF(Inputs!$E$77="Clinical Time",Inputs!$C$77*'Allocation Drivers'!F6/'Allocation Drivers'!$F$23/'Activity levels'!$J6,0))))),0))</f>
        <v>0</v>
      </c>
      <c r="E54" s="7">
        <f>IF(Inputs!$B$77="Direct",IF(Inputs!$D$77="Generalist / Non-specialist Community Visits (Adult)",Inputs!$C$77/'Activity levels'!$J7,0),IF(Inputs!$B$77="Indirect",IF(Inputs!$E$77="Headcount",Inputs!$C$77*'Allocation Drivers'!B7/'Allocation Drivers'!$B$23/'Activity levels'!$J7,IF(Inputs!$E$77="Floor Space",Inputs!$C$77*'Allocation Drivers'!C7/'Allocation Drivers'!$C$23/'Activity levels'!$J7,IF(Inputs!$E$77="Finance Time",Inputs!$C$77*'Allocation Drivers'!D7/'Allocation Drivers'!$D$23/'Activity levels'!$J7,IF(Inputs!$E$77="Meals Provided",Inputs!$C$77*'Allocation Drivers'!E7/'Allocation Drivers'!$E$23/'Activity levels'!$J7,IF(Inputs!$E$77="Clinical Time",Inputs!$C$77*'Allocation Drivers'!F7/'Allocation Drivers'!$F$23/'Activity levels'!$J7,0))))),0))</f>
        <v>0</v>
      </c>
      <c r="F54" s="7">
        <f>IF(Inputs!$B$77="Direct",IF(Inputs!$D$77="Domicilliary Care",Inputs!$C$77/'Activity levels'!$J16,0),IF(Inputs!$B$77="Indirect",IF(Inputs!$E$77="Headcount",Inputs!$C$77*'Allocation Drivers'!B15/'Allocation Drivers'!$B$23/'Activity levels'!$J16,IF(Inputs!$E$77="Floor Space",Inputs!$C$77*'Allocation Drivers'!C15/'Allocation Drivers'!$C$23/'Activity levels'!$J16,IF(Inputs!$E$77="Finance Time",Inputs!$C$77*'Allocation Drivers'!D15/'Allocation Drivers'!$D$23/'Activity levels'!$J16,IF(Inputs!$E$77="Meals Provided",Inputs!$C$77*'Allocation Drivers'!E15/'Allocation Drivers'!$E$23/'Activity levels'!$J16,IF(Inputs!$E$77="Clinical Time",Inputs!$C$77*'Allocation Drivers'!F15/'Allocation Drivers'!$F$23/'Activity levels'!$J16,0))))),0))</f>
        <v>0</v>
      </c>
      <c r="G54" s="7">
        <f>IF(Inputs!$B$77="Direct",IF(Inputs!$D$77="Lymphoedema",Inputs!$C$77/'Activity levels'!$J8,0),IF(Inputs!$B$77="Indirect",IF(Inputs!$E$77="Headcount",Inputs!$C$77*'Allocation Drivers'!B8/'Allocation Drivers'!$B$23/'Activity levels'!$J8,IF(Inputs!$E$77="Floor Space",Inputs!$C$77*'Allocation Drivers'!C8/'Allocation Drivers'!$C$23/'Activity levels'!$J8,IF(Inputs!$E$77="Finance Time",Inputs!$C$77*'Allocation Drivers'!D8/'Allocation Drivers'!$D$23/'Activity levels'!$J8,IF(Inputs!$E$77="Meals Provided",Inputs!$C$77*'Allocation Drivers'!E8/'Allocation Drivers'!$E$23/'Activity levels'!$J8,IF(Inputs!$E$77="Clinical Time",Inputs!$C$77*'Allocation Drivers'!F8/'Allocation Drivers'!$F$23/'Activity levels'!$J8,0))))),0))</f>
        <v>0</v>
      </c>
      <c r="H54" s="7">
        <f>IF(Inputs!$B$77="Direct",IF(Inputs!$D$77="Education",Inputs!$C$77/'Activity levels'!$J9,0),IF(Inputs!$B$77="Indirect",IF(Inputs!$E$77="Headcount",Inputs!$C$77*'Allocation Drivers'!B9/'Allocation Drivers'!$B$23/'Activity levels'!$J9,IF(Inputs!$E$77="Floor Space",Inputs!$C$77*'Allocation Drivers'!C9/'Allocation Drivers'!$C$23/'Activity levels'!$J9,IF(Inputs!$E$77="Finance Time",Inputs!$C$77*'Allocation Drivers'!D9/'Allocation Drivers'!$D$23/'Activity levels'!$J9,IF(Inputs!$E$77="Meals Provided",Inputs!$C$77*'Allocation Drivers'!E9/'Allocation Drivers'!$E$23/'Activity levels'!$J9,IF(Inputs!$E$77="Clinical Time",Inputs!$C$77*'Allocation Drivers'!F9/'Allocation Drivers'!$F$23/'Activity levels'!$J9,0))))),0))</f>
        <v>0</v>
      </c>
      <c r="I54" s="7">
        <f>IF(Inputs!$B$77="Direct",IF(Inputs!$D$77="Research",Inputs!$C$77/'Activity levels'!$J10,0),IF(Inputs!$B$77="Indirect",IF(Inputs!$E$77="Headcount",Inputs!$C$77*'Allocation Drivers'!B10/'Allocation Drivers'!$B$23/'Activity levels'!$J10,IF(Inputs!$E$77="Floor Space",Inputs!$C$77*'Allocation Drivers'!C10/'Allocation Drivers'!$C$23/'Activity levels'!$J10,IF(Inputs!$E$77="Finance Time",Inputs!$C$77*'Allocation Drivers'!D10/'Allocation Drivers'!$D$23/'Activity levels'!$J10,IF(Inputs!$E$77="Meals Provided",Inputs!$C$77*'Allocation Drivers'!E10/'Allocation Drivers'!$E$23/'Activity levels'!$J10,IF(Inputs!$E$77="Clinical Time",Inputs!$C$77*'Allocation Drivers'!F10/'Allocation Drivers'!$F$23/'Activity levels'!$J10,0))))),0))</f>
        <v>0</v>
      </c>
      <c r="J54" s="7">
        <f>IF(Inputs!$B$77="Direct",IF(Inputs!$D$77="Bereavement / Family Support / Living Well (Adult)",Inputs!$C$77/'Activity levels'!$J11,0),IF(Inputs!$B$77="Indirect",IF(Inputs!$E$77="Headcount",Inputs!$C$77*'Allocation Drivers'!B11/'Allocation Drivers'!$B$23/'Activity levels'!$J11,IF(Inputs!$E$77="Floor Space",Inputs!$C$77*'Allocation Drivers'!C11/'Allocation Drivers'!$C$23/'Activity levels'!$J11,IF(Inputs!$E$77="Finance Time",Inputs!$C$77*'Allocation Drivers'!D11/'Allocation Drivers'!$D$23/'Activity levels'!$J11,IF(Inputs!$E$77="Meals Provided",Inputs!$C$77*'Allocation Drivers'!E11/'Allocation Drivers'!$E$23/'Activity levels'!$J11,IF(Inputs!$E$77="Clinical Time",Inputs!$C$77*'Allocation Drivers'!F11/'Allocation Drivers'!$F$23/'Activity levels'!$J11,0))))),0))</f>
        <v>0</v>
      </c>
      <c r="K54" s="7">
        <f>IF(Inputs!$B$77="Direct",IF(Inputs!$D$77="Inpatient (Children)",Inputs!$C$77/'Activity levels'!$J12,0),IF(Inputs!$B$77="Indirect",IF(Inputs!$E$77="Headcount",Inputs!$C$77*'Allocation Drivers'!B12/'Allocation Drivers'!$B$23/'Activity levels'!$J12,IF(Inputs!$E$77="Floor Space",Inputs!$C$77*'Allocation Drivers'!C12/'Allocation Drivers'!$C$23/'Activity levels'!$J12,IF(Inputs!$E$77="Finance Time",Inputs!$C$77*'Allocation Drivers'!D12/'Allocation Drivers'!$D$23/'Activity levels'!$J12,IF(Inputs!$E$77="Meals Provided",Inputs!$C$77*'Allocation Drivers'!E12/'Allocation Drivers'!$E$23/'Activity levels'!$J12,IF(Inputs!$E$77="Clinical Time",Inputs!$C$77*'Allocation Drivers'!F12/'Allocation Drivers'!$F$23/'Activity levels'!$J12,0))))),0))</f>
        <v>0</v>
      </c>
      <c r="L54" s="7">
        <f>IF(Inputs!$B$77="Direct",IF(Inputs!$D$77="Outpatient  / Hospital Inreach (Children)",Inputs!$C$77/'Activity levels'!$J13,0),IF(Inputs!$B$77="Indirect",IF(Inputs!$E$77="Headcount",Inputs!$C$77*'Allocation Drivers'!B13/'Allocation Drivers'!$B$23/'Activity levels'!$J13,IF(Inputs!$E$77="Floor Space",Inputs!$C$77*'Allocation Drivers'!C13/'Allocation Drivers'!$C$23/'Activity levels'!$J13,IF(Inputs!$E$77="Finance Time",Inputs!$C$77*'Allocation Drivers'!D13/'Allocation Drivers'!$D$23/'Activity levels'!$J13,IF(Inputs!$E$77="Meals Provided",Inputs!$C$77*'Allocation Drivers'!E13/'Allocation Drivers'!$E$23/'Activity levels'!$J13,IF(Inputs!$E$77="Clinical Time",Inputs!$C$77*'Allocation Drivers'!F13/'Allocation Drivers'!$F$23/'Activity levels'!$J13,0))))),0))</f>
        <v>0</v>
      </c>
      <c r="M54" s="7" t="e">
        <f>IF(Inputs!$B$77="Direct",IF(Inputs!$D$77="Specialist Care at Home (Hospice at Home / Rapid Response etc) (Children)",Inputs!$C$77/'Activity levels'!$J14,0),IF(Inputs!$B$77="Indirect",IF(Inputs!$E$77="Headcount",Inputs!$C$77*'Allocation Drivers'!B14/'Allocation Drivers'!$B$23/'Activity levels'!$J14,IF(Inputs!$E$77="Floor Space",Inputs!$C$77*'Allocation Drivers'!C14/'Allocation Drivers'!$C$23/'Activity levels'!$J14,IF(Inputs!$E$77="Finance Time",Inputs!$C$77*'Allocation Drivers'!D14/'Allocation Drivers'!$D$23/'Activity levels'!$J14,IF(Inputs!$E$77="Meals Provided",Inputs!$C$77*'Allocation Drivers'!E14/'Allocation Drivers'!$E$23/'Activity levels'!$J14,IF(Inputs!$E$77="Clinical Time",Inputs!$C$77*'Allocation Drivers'!F14/'Allocation Drivers'!$F$23/'Activity levels'!$J14,0))))),0))</f>
        <v>#DIV/0!</v>
      </c>
      <c r="N54" s="7">
        <f>IF(Inputs!$B$77="Direct",IF(Inputs!$D$77="Generalist / Non-specialist Community Visits (Children)",Inputs!$C$77/'Activity levels'!$J15,0),IF(Inputs!$B$77="Indirect",IF(Inputs!$E$77="Headcount",Inputs!$C$77*'Allocation Drivers'!B15/'Allocation Drivers'!$B$23/'Activity levels'!$J15,IF(Inputs!$E$77="Floor Space",Inputs!$C$77*'Allocation Drivers'!C15/'Allocation Drivers'!$C$23/'Activity levels'!$J15,IF(Inputs!$E$77="Finance Time",Inputs!$C$77*'Allocation Drivers'!D15/'Allocation Drivers'!$D$23/'Activity levels'!$J15,IF(Inputs!$E$77="Meals Provided",Inputs!$C$77*'Allocation Drivers'!E15/'Allocation Drivers'!$E$23/'Activity levels'!$J15,IF(Inputs!$E$77="Clinical Time",Inputs!$C$77*'Allocation Drivers'!F15/'Allocation Drivers'!$F$23/'Activity levels'!$J15,0))))),0))</f>
        <v>0</v>
      </c>
      <c r="O54" s="7">
        <f>IF(Inputs!$B$77="Direct",IF(Inputs!$D$77="Do not use",Inputs!$C$77/'Activity levels'!$J17,0),IF(Inputs!$B$77="Indirect",IF(Inputs!$E$77="Headcount",Inputs!$C$77*'Allocation Drivers'!B16/'Allocation Drivers'!$B$23/'Activity levels'!$J17,IF(Inputs!$E$77="Floor Space",Inputs!$C$77*'Allocation Drivers'!C16/'Allocation Drivers'!$C$23/'Activity levels'!$J17,IF(Inputs!$E$77="Finance Time",Inputs!$C$77*'Allocation Drivers'!D16/'Allocation Drivers'!$D$23/'Activity levels'!$J17,IF(Inputs!$E$77="Meals Provided",Inputs!$C$77*'Allocation Drivers'!E16/'Allocation Drivers'!$E$23/'Activity levels'!$J17,IF(Inputs!$E$77="Clinical Time",Inputs!$C$77*'Allocation Drivers'!F16/'Allocation Drivers'!$F$23/'Activity levels'!$J17,0))))),0))</f>
        <v>0</v>
      </c>
      <c r="P54" s="7">
        <f>IF(Inputs!$B$77="Direct",IF(Inputs!$D$77="Do not use",Inputs!$C$77/'Activity levels'!$J18,0),IF(Inputs!$B$77="Indirect",IF(Inputs!$E$77="Headcount",Inputs!$C$77*'Allocation Drivers'!B17/'Allocation Drivers'!$B$23/'Activity levels'!$J18,IF(Inputs!$E$77="Floor Space",Inputs!$C$77*'Allocation Drivers'!C17/'Allocation Drivers'!$C$23/'Activity levels'!$J18,IF(Inputs!$E$77="Finance Time",Inputs!$C$77*'Allocation Drivers'!D17/'Allocation Drivers'!$D$23/'Activity levels'!$J18,IF(Inputs!$E$77="Meals Provided",Inputs!$C$77*'Allocation Drivers'!E17/'Allocation Drivers'!$E$23/'Activity levels'!$J18,IF(Inputs!$E$77="Clinical Time",Inputs!$C$77*'Allocation Drivers'!F17/'Allocation Drivers'!$F$23/'Activity levels'!$J18,0))))),0))</f>
        <v>0</v>
      </c>
      <c r="Q54" s="7">
        <f>IF(Inputs!$B$77="Direct",IF(Inputs!$D$77="Bereavement / Family support / Living well (Children)",Inputs!$C$77/'Activity levels'!$J19,0),IF(Inputs!$B$77="Indirect",IF(Inputs!$E$77="Headcount",Inputs!$C$77*'Allocation Drivers'!B18/'Allocation Drivers'!$B$23/'Activity levels'!$J19,IF(Inputs!$E$77="Floor Space",Inputs!$C$77*'Allocation Drivers'!C18/'Allocation Drivers'!$C$23/'Activity levels'!$J19,IF(Inputs!$E$77="Finance Time",Inputs!$C$77*'Allocation Drivers'!D18/'Allocation Drivers'!$D$23/'Activity levels'!$J19,IF(Inputs!$E$77="Meals Provided",Inputs!$C$77*'Allocation Drivers'!E18/'Allocation Drivers'!$E$23/'Activity levels'!$J19,IF(Inputs!$E$77="Clinical Time",Inputs!$C$77*'Allocation Drivers'!F18/'Allocation Drivers'!$F$23/'Activity levels'!$J19,0))))),0))</f>
        <v>0</v>
      </c>
    </row>
    <row r="55" spans="1:17" x14ac:dyDescent="0.2">
      <c r="A55" t="s">
        <v>87</v>
      </c>
      <c r="B55" s="7">
        <f>IF(Inputs!$B$78="Direct",IF(Inputs!$D$78="Inpatient (Adult)",Inputs!$C$78/'Activity levels'!$J4,0),IF(Inputs!$B$78="Indirect",IF(Inputs!$E$78="Headcount",Inputs!$C$78*'Allocation Drivers'!B4/'Allocation Drivers'!$B$23/'Activity levels'!$J4,IF(Inputs!$E$78="Floor Space",Inputs!$C$78*'Allocation Drivers'!C4/'Allocation Drivers'!$C$23/'Activity levels'!$J4,IF(Inputs!$E$78="Finance Time",Inputs!$C$78*'Allocation Drivers'!D4/'Allocation Drivers'!$D$23/'Activity levels'!$J4,IF(Inputs!$E$78="Meals Provided",Inputs!$C$78*'Allocation Drivers'!E4/'Allocation Drivers'!$E$23/'Activity levels'!$J4,IF(Inputs!$E$78="Clinical Time",Inputs!$C$78*'Allocation Drivers'!F4/'Allocation Drivers'!$F$23/'Activity levels'!$J4,0))))),0))</f>
        <v>0</v>
      </c>
      <c r="C55" s="7">
        <f>IF(Inputs!$B$78="Direct",IF(Inputs!$D$78="Outpatient / Hospital Inreach (Adult)",Inputs!$C$78/'Activity levels'!$J5,0),IF(Inputs!$B$78="Indirect",IF(Inputs!$E$78="Headcount",Inputs!$C$78*'Allocation Drivers'!B5/'Allocation Drivers'!$B$23/'Activity levels'!$J5,IF(Inputs!$E$78="Floor Space",Inputs!$C$78*'Allocation Drivers'!C5/'Allocation Drivers'!$C$23/'Activity levels'!$J5,IF(Inputs!$E$78="Finance Time",Inputs!$C$78*'Allocation Drivers'!D5/'Allocation Drivers'!$D$23/'Activity levels'!$J5,IF(Inputs!$E$78="Meals Provided",Inputs!$C$78*'Allocation Drivers'!E5/'Allocation Drivers'!$E$23/'Activity levels'!$J5,IF(Inputs!$E$78="Clinical Time",Inputs!$C$78*'Allocation Drivers'!F5/'Allocation Drivers'!$F$23/'Activity levels'!$J5,0))))),0))</f>
        <v>0</v>
      </c>
      <c r="D55" s="7">
        <f>IF(Inputs!$B$78="Direct",IF(Inputs!$D$78="Specialist Care at Home (Hospice at Home / Rapid Response etc) (Adult)",Inputs!$C$78/'Activity levels'!$J6,0),IF(Inputs!$B$78="Indirect",IF(Inputs!$E$78="Headcount",Inputs!$C$78*'Allocation Drivers'!B6/'Allocation Drivers'!$B$23/'Activity levels'!$J6,IF(Inputs!$E$78="Floor Space",Inputs!$C$78*'Allocation Drivers'!C6/'Allocation Drivers'!$C$23/'Activity levels'!$J6,IF(Inputs!$E$78="Finance Time",Inputs!$C$78*'Allocation Drivers'!D6/'Allocation Drivers'!$D$23/'Activity levels'!$J6,IF(Inputs!$E$78="Meals Provided",Inputs!$C$78*'Allocation Drivers'!E6/'Allocation Drivers'!$E$23/'Activity levels'!$J6,IF(Inputs!$E$78="Clinical Time",Inputs!$C$78*'Allocation Drivers'!F6/'Allocation Drivers'!$F$23/'Activity levels'!$J6,0))))),0))</f>
        <v>0</v>
      </c>
      <c r="E55" s="7">
        <f>IF(Inputs!$B$78="Direct",IF(Inputs!$D$78="Generalist / Non-specialist Community Visits (Adult)",Inputs!$C$78/'Activity levels'!$J7,0),IF(Inputs!$B$78="Indirect",IF(Inputs!$E$78="Headcount",Inputs!$C$78*'Allocation Drivers'!B7/'Allocation Drivers'!$B$23/'Activity levels'!$J7,IF(Inputs!$E$78="Floor Space",Inputs!$C$78*'Allocation Drivers'!C7/'Allocation Drivers'!$C$23/'Activity levels'!$J7,IF(Inputs!$E$78="Finance Time",Inputs!$C$78*'Allocation Drivers'!D7/'Allocation Drivers'!$D$23/'Activity levels'!$J7,IF(Inputs!$E$78="Meals Provided",Inputs!$C$78*'Allocation Drivers'!E7/'Allocation Drivers'!$E$23/'Activity levels'!$J7,IF(Inputs!$E$78="Clinical Time",Inputs!$C$78*'Allocation Drivers'!F7/'Allocation Drivers'!$F$23/'Activity levels'!$J7,0))))),0))</f>
        <v>0</v>
      </c>
      <c r="F55" s="7">
        <f>IF(Inputs!$B$78="Direct",IF(Inputs!$D$78="Domicilliary Care",Inputs!$C$78/'Activity levels'!$J16,0),IF(Inputs!$B$78="Indirect",IF(Inputs!$E$78="Headcount",Inputs!$C$78*'Allocation Drivers'!B15/'Allocation Drivers'!$B$23/'Activity levels'!$J16,IF(Inputs!$E$78="Floor Space",Inputs!$C$78*'Allocation Drivers'!C15/'Allocation Drivers'!$C$23/'Activity levels'!$J16,IF(Inputs!$E$78="Finance Time",Inputs!$C$78*'Allocation Drivers'!D15/'Allocation Drivers'!$D$23/'Activity levels'!$J16,IF(Inputs!$E$78="Meals Provided",Inputs!$C$78*'Allocation Drivers'!E15/'Allocation Drivers'!$E$23/'Activity levels'!$J16,IF(Inputs!$E$78="Clinical Time",Inputs!$C$78*'Allocation Drivers'!F15/'Allocation Drivers'!$F$23/'Activity levels'!$J16,0))))),0))</f>
        <v>0</v>
      </c>
      <c r="G55" s="7">
        <f>IF(Inputs!$B$78="Direct",IF(Inputs!$D$78="Lymphoedema",Inputs!$C$78/'Activity levels'!$J8,0),IF(Inputs!$B$78="Indirect",IF(Inputs!$E$78="Headcount",Inputs!$C$78*'Allocation Drivers'!B8/'Allocation Drivers'!$B$23/'Activity levels'!$J8,IF(Inputs!$E$78="Floor Space",Inputs!$C$78*'Allocation Drivers'!C8/'Allocation Drivers'!$C$23/'Activity levels'!$J8,IF(Inputs!$E$78="Finance Time",Inputs!$C$78*'Allocation Drivers'!D8/'Allocation Drivers'!$D$23/'Activity levels'!$J8,IF(Inputs!$E$78="Meals Provided",Inputs!$C$78*'Allocation Drivers'!E8/'Allocation Drivers'!$E$23/'Activity levels'!$J8,IF(Inputs!$E$78="Clinical Time",Inputs!$C$78*'Allocation Drivers'!F8/'Allocation Drivers'!$F$23/'Activity levels'!$J8,0))))),0))</f>
        <v>0</v>
      </c>
      <c r="H55" s="7">
        <f>IF(Inputs!$B$78="Direct",IF(Inputs!$D$78="Education",Inputs!$C$78/'Activity levels'!$J9,0),IF(Inputs!$B$78="Indirect",IF(Inputs!$E$78="Headcount",Inputs!$C$78*'Allocation Drivers'!B9/'Allocation Drivers'!$B$23/'Activity levels'!$J9,IF(Inputs!$E$78="Floor Space",Inputs!$C$78*'Allocation Drivers'!C9/'Allocation Drivers'!$C$23/'Activity levels'!$J9,IF(Inputs!$E$78="Finance Time",Inputs!$C$78*'Allocation Drivers'!D9/'Allocation Drivers'!$D$23/'Activity levels'!$J9,IF(Inputs!$E$78="Meals Provided",Inputs!$C$78*'Allocation Drivers'!E9/'Allocation Drivers'!$E$23/'Activity levels'!$J9,IF(Inputs!$E$78="Clinical Time",Inputs!$C$78*'Allocation Drivers'!F9/'Allocation Drivers'!$F$23/'Activity levels'!$J9,0))))),0))</f>
        <v>0</v>
      </c>
      <c r="I55" s="7">
        <f>IF(Inputs!$B$78="Direct",IF(Inputs!$D$78="Research",Inputs!$C$78/'Activity levels'!$J10,0),IF(Inputs!$B$78="Indirect",IF(Inputs!$E$78="Headcount",Inputs!$C$78*'Allocation Drivers'!B10/'Allocation Drivers'!$B$23/'Activity levels'!$J10,IF(Inputs!$E$78="Floor Space",Inputs!$C$78*'Allocation Drivers'!C10/'Allocation Drivers'!$C$23/'Activity levels'!$J10,IF(Inputs!$E$78="Finance Time",Inputs!$C$78*'Allocation Drivers'!D10/'Allocation Drivers'!$D$23/'Activity levels'!$J10,IF(Inputs!$E$78="Meals Provided",Inputs!$C$78*'Allocation Drivers'!E10/'Allocation Drivers'!$E$23/'Activity levels'!$J10,IF(Inputs!$E$78="Clinical Time",Inputs!$C$78*'Allocation Drivers'!F10/'Allocation Drivers'!$F$23/'Activity levels'!$J10,0))))),0))</f>
        <v>0</v>
      </c>
      <c r="J55" s="7">
        <f>IF(Inputs!$B$78="Direct",IF(Inputs!$D$78="Bereavement / Family Support / Living Well (Adult)",Inputs!$C$78/'Activity levels'!$J11,0),IF(Inputs!$B$78="Indirect",IF(Inputs!$E$78="Headcount",Inputs!$C$78*'Allocation Drivers'!B11/'Allocation Drivers'!$B$23/'Activity levels'!$J11,IF(Inputs!$E$78="Floor Space",Inputs!$C$78*'Allocation Drivers'!C11/'Allocation Drivers'!$C$23/'Activity levels'!$J11,IF(Inputs!$E$78="Finance Time",Inputs!$C$78*'Allocation Drivers'!D11/'Allocation Drivers'!$D$23/'Activity levels'!$J11,IF(Inputs!$E$78="Meals Provided",Inputs!$C$78*'Allocation Drivers'!E11/'Allocation Drivers'!$E$23/'Activity levels'!$J11,IF(Inputs!$E$78="Clinical Time",Inputs!$C$78*'Allocation Drivers'!F11/'Allocation Drivers'!$F$23/'Activity levels'!$J11,0))))),0))</f>
        <v>0</v>
      </c>
      <c r="K55" s="7">
        <f>IF(Inputs!$B$78="Direct",IF(Inputs!$D$78="Inpatient (Children)",Inputs!$C$78/'Activity levels'!$J12,0),IF(Inputs!$B$78="Indirect",IF(Inputs!$E$78="Headcount",Inputs!$C$78*'Allocation Drivers'!B12/'Allocation Drivers'!$B$23/'Activity levels'!$J12,IF(Inputs!$E$78="Floor Space",Inputs!$C$78*'Allocation Drivers'!C12/'Allocation Drivers'!$C$23/'Activity levels'!$J12,IF(Inputs!$E$78="Finance Time",Inputs!$C$78*'Allocation Drivers'!D12/'Allocation Drivers'!$D$23/'Activity levels'!$J12,IF(Inputs!$E$78="Meals Provided",Inputs!$C$78*'Allocation Drivers'!E12/'Allocation Drivers'!$E$23/'Activity levels'!$J12,IF(Inputs!$E$78="Clinical Time",Inputs!$C$78*'Allocation Drivers'!F12/'Allocation Drivers'!$F$23/'Activity levels'!$J12,0))))),0))</f>
        <v>0</v>
      </c>
      <c r="L55" s="7">
        <f>IF(Inputs!$B$78="Direct",IF(Inputs!$D$78="Outpatient  / Hospital Inreach (Children)",Inputs!$C$78/'Activity levels'!$J13,0),IF(Inputs!$B$78="Indirect",IF(Inputs!$E$78="Headcount",Inputs!$C$78*'Allocation Drivers'!B13/'Allocation Drivers'!$B$23/'Activity levels'!$J13,IF(Inputs!$E$78="Floor Space",Inputs!$C$78*'Allocation Drivers'!C13/'Allocation Drivers'!$C$23/'Activity levels'!$J13,IF(Inputs!$E$78="Finance Time",Inputs!$C$78*'Allocation Drivers'!D13/'Allocation Drivers'!$D$23/'Activity levels'!$J13,IF(Inputs!$E$78="Meals Provided",Inputs!$C$78*'Allocation Drivers'!E13/'Allocation Drivers'!$E$23/'Activity levels'!$J13,IF(Inputs!$E$78="Clinical Time",Inputs!$C$78*'Allocation Drivers'!F13/'Allocation Drivers'!$F$23/'Activity levels'!$J13,0))))),0))</f>
        <v>0</v>
      </c>
      <c r="M55" s="7" t="e">
        <f>IF(Inputs!$B$78="Direct",IF(Inputs!$D$78="Specialist Care at Home (Hospice at Home / Rapid Response etc) (Children)",Inputs!$C$78/'Activity levels'!$J14,0),IF(Inputs!$B$78="Indirect",IF(Inputs!$E$78="Headcount",Inputs!$C$78*'Allocation Drivers'!B14/'Allocation Drivers'!$B$23/'Activity levels'!$J14,IF(Inputs!$E$78="Floor Space",Inputs!$C$78*'Allocation Drivers'!C14/'Allocation Drivers'!$C$23/'Activity levels'!$J14,IF(Inputs!$E$78="Finance Time",Inputs!$C$78*'Allocation Drivers'!D14/'Allocation Drivers'!$D$23/'Activity levels'!$J14,IF(Inputs!$E$78="Meals Provided",Inputs!$C$78*'Allocation Drivers'!E14/'Allocation Drivers'!$E$23/'Activity levels'!$J14,IF(Inputs!$E$78="Clinical Time",Inputs!$C$78*'Allocation Drivers'!F14/'Allocation Drivers'!$F$23/'Activity levels'!$J14,0))))),0))</f>
        <v>#DIV/0!</v>
      </c>
      <c r="N55" s="7">
        <f>IF(Inputs!$B$78="Direct",IF(Inputs!$D$78="Generalist / Non-specialist Community Visits (Children)",Inputs!$C$78/'Activity levels'!$J15,0),IF(Inputs!$B$78="Indirect",IF(Inputs!$E$78="Headcount",Inputs!$C$78*'Allocation Drivers'!B15/'Allocation Drivers'!$B$23/'Activity levels'!$J15,IF(Inputs!$E$78="Floor Space",Inputs!$C$78*'Allocation Drivers'!C15/'Allocation Drivers'!$C$23/'Activity levels'!$J15,IF(Inputs!$E$78="Finance Time",Inputs!$C$78*'Allocation Drivers'!D15/'Allocation Drivers'!$D$23/'Activity levels'!$J15,IF(Inputs!$E$78="Meals Provided",Inputs!$C$78*'Allocation Drivers'!E15/'Allocation Drivers'!$E$23/'Activity levels'!$J15,IF(Inputs!$E$78="Clinical Time",Inputs!$C$78*'Allocation Drivers'!F15/'Allocation Drivers'!$F$23/'Activity levels'!$J15,0))))),0))</f>
        <v>0</v>
      </c>
      <c r="O55" s="7">
        <f>IF(Inputs!$B$78="Direct",IF(Inputs!$D$78="Do not use",Inputs!$C$78/'Activity levels'!$J17,0),IF(Inputs!$B$78="Indirect",IF(Inputs!$E$78="Headcount",Inputs!$C$78*'Allocation Drivers'!B16/'Allocation Drivers'!$B$23/'Activity levels'!$J17,IF(Inputs!$E$78="Floor Space",Inputs!$C$78*'Allocation Drivers'!C16/'Allocation Drivers'!$C$23/'Activity levels'!$J17,IF(Inputs!$E$78="Finance Time",Inputs!$C$78*'Allocation Drivers'!D16/'Allocation Drivers'!$D$23/'Activity levels'!$J17,IF(Inputs!$E$78="Meals Provided",Inputs!$C$78*'Allocation Drivers'!E16/'Allocation Drivers'!$E$23/'Activity levels'!$J17,IF(Inputs!$E$78="Clinical Time",Inputs!$C$78*'Allocation Drivers'!F16/'Allocation Drivers'!$F$23/'Activity levels'!$J17,0))))),0))</f>
        <v>0</v>
      </c>
      <c r="P55" s="7">
        <f>IF(Inputs!$B$78="Direct",IF(Inputs!$D$78="Do not use",Inputs!$C$78/'Activity levels'!$J18,0),IF(Inputs!$B$78="Indirect",IF(Inputs!$E$78="Headcount",Inputs!$C$78*'Allocation Drivers'!B17/'Allocation Drivers'!$B$23/'Activity levels'!$J18,IF(Inputs!$E$78="Floor Space",Inputs!$C$78*'Allocation Drivers'!C17/'Allocation Drivers'!$C$23/'Activity levels'!$J18,IF(Inputs!$E$78="Finance Time",Inputs!$C$78*'Allocation Drivers'!D17/'Allocation Drivers'!$D$23/'Activity levels'!$J18,IF(Inputs!$E$78="Meals Provided",Inputs!$C$78*'Allocation Drivers'!E17/'Allocation Drivers'!$E$23/'Activity levels'!$J18,IF(Inputs!$E$78="Clinical Time",Inputs!$C$78*'Allocation Drivers'!F17/'Allocation Drivers'!$F$23/'Activity levels'!$J18,0))))),0))</f>
        <v>0</v>
      </c>
      <c r="Q55" s="7">
        <f>IF(Inputs!$B$78="Direct",IF(Inputs!$D$78="Bereavement / Family support / Living well (Children)",Inputs!$C$78/'Activity levels'!$J19,0),IF(Inputs!$B$78="Indirect",IF(Inputs!$E$78="Headcount",Inputs!$C$78*'Allocation Drivers'!B18/'Allocation Drivers'!$B$23/'Activity levels'!$J19,IF(Inputs!$E$78="Floor Space",Inputs!$C$78*'Allocation Drivers'!C18/'Allocation Drivers'!$C$23/'Activity levels'!$J19,IF(Inputs!$E$78="Finance Time",Inputs!$C$78*'Allocation Drivers'!D18/'Allocation Drivers'!$D$23/'Activity levels'!$J19,IF(Inputs!$E$78="Meals Provided",Inputs!$C$78*'Allocation Drivers'!E18/'Allocation Drivers'!$E$23/'Activity levels'!$J19,IF(Inputs!$E$78="Clinical Time",Inputs!$C$78*'Allocation Drivers'!F18/'Allocation Drivers'!$F$23/'Activity levels'!$J19,0))))),0))</f>
        <v>0</v>
      </c>
    </row>
    <row r="56" spans="1:17" x14ac:dyDescent="0.2">
      <c r="A56" t="s">
        <v>83</v>
      </c>
      <c r="B56" s="7">
        <f>IF(Inputs!$B$79="Direct",IF(Inputs!$D$79="Inpatient (Adult)",Inputs!$C$79/'Activity levels'!$J4,0),IF(Inputs!$B$79="Indirect",IF(Inputs!$E$79="Headcount",Inputs!$C$79*'Allocation Drivers'!B4/'Allocation Drivers'!$B$23/'Activity levels'!$J4,IF(Inputs!$E$79="Floor Space",Inputs!$C$79*'Allocation Drivers'!C4/'Allocation Drivers'!$C$23/'Activity levels'!$J4,IF(Inputs!$E$79="Finance Time",Inputs!$C$79*'Allocation Drivers'!D4/'Allocation Drivers'!$D$23/'Activity levels'!$J4,IF(Inputs!$E$79="Meals Provided",Inputs!$C$79*'Allocation Drivers'!E4/'Allocation Drivers'!$E$23/'Activity levels'!$J4,IF(Inputs!$E$79="Clinical Time",Inputs!$C$79*'Allocation Drivers'!F4/'Allocation Drivers'!$F$23/'Activity levels'!$J4,0))))),0))</f>
        <v>0</v>
      </c>
      <c r="C56" s="7">
        <f>IF(Inputs!$B$79="Direct",IF(Inputs!$D$79="Outpatient / Hospital Inreach (Adult)",Inputs!$C$79/'Activity levels'!$J5,0),IF(Inputs!$B$79="Indirect",IF(Inputs!$E$79="Headcount",Inputs!$C$79*'Allocation Drivers'!B5/'Allocation Drivers'!$B$23/'Activity levels'!$J5,IF(Inputs!$E$79="Floor Space",Inputs!$C$79*'Allocation Drivers'!C5/'Allocation Drivers'!$C$23/'Activity levels'!$J5,IF(Inputs!$E$79="Finance Time",Inputs!$C$79*'Allocation Drivers'!D5/'Allocation Drivers'!$D$23/'Activity levels'!$J5,IF(Inputs!$E$79="Meals Provided",Inputs!$C$79*'Allocation Drivers'!E5/'Allocation Drivers'!$E$23/'Activity levels'!$J5,IF(Inputs!$E$79="Clinical Time",Inputs!$C$79*'Allocation Drivers'!F5/'Allocation Drivers'!$F$23/'Activity levels'!$J5,0))))),0))</f>
        <v>0</v>
      </c>
      <c r="D56" s="7">
        <f>IF(Inputs!$B$79="Direct",IF(Inputs!$D$79="Specialist Care at Home (Hospice at Home / Rapid Response etc) (Adult)",Inputs!$C$79/'Activity levels'!$J6,0),IF(Inputs!$B$79="Indirect",IF(Inputs!$E$79="Headcount",Inputs!$C$79*'Allocation Drivers'!B6/'Allocation Drivers'!$B$23/'Activity levels'!$J6,IF(Inputs!$E$79="Floor Space",Inputs!$C$79*'Allocation Drivers'!C6/'Allocation Drivers'!$C$23/'Activity levels'!$J6,IF(Inputs!$E$79="Finance Time",Inputs!$C$79*'Allocation Drivers'!D6/'Allocation Drivers'!$D$23/'Activity levels'!$J6,IF(Inputs!$E$79="Meals Provided",Inputs!$C$79*'Allocation Drivers'!E6/'Allocation Drivers'!$E$23/'Activity levels'!$J6,IF(Inputs!$E$79="Clinical Time",Inputs!$C$79*'Allocation Drivers'!F6/'Allocation Drivers'!$F$23/'Activity levels'!$J6,0))))),0))</f>
        <v>0</v>
      </c>
      <c r="E56" s="7">
        <f>IF(Inputs!$B$79="Direct",IF(Inputs!$D$79="Generalist / Non-specialist Community Visits (Adult)",Inputs!$C$79/'Activity levels'!$J7,0),IF(Inputs!$B$79="Indirect",IF(Inputs!$E$79="Headcount",Inputs!$C$79*'Allocation Drivers'!B7/'Allocation Drivers'!$B$23/'Activity levels'!$J7,IF(Inputs!$E$79="Floor Space",Inputs!$C$79*'Allocation Drivers'!C7/'Allocation Drivers'!$C$23/'Activity levels'!$J7,IF(Inputs!$E$79="Finance Time",Inputs!$C$79*'Allocation Drivers'!D7/'Allocation Drivers'!$D$23/'Activity levels'!$J7,IF(Inputs!$E$79="Meals Provided",Inputs!$C$79*'Allocation Drivers'!E7/'Allocation Drivers'!$E$23/'Activity levels'!$J7,IF(Inputs!$E$79="Clinical Time",Inputs!$C$79*'Allocation Drivers'!F7/'Allocation Drivers'!$F$23/'Activity levels'!$J7,0))))),0))</f>
        <v>0</v>
      </c>
      <c r="F56" s="7">
        <f>IF(Inputs!$B$79="Direct",IF(Inputs!$D$79="Domicilliary Care",Inputs!$C$79/'Activity levels'!$J16,0),IF(Inputs!$B$79="Indirect",IF(Inputs!$E$79="Headcount",Inputs!$C$79*'Allocation Drivers'!B15/'Allocation Drivers'!$B$23/'Activity levels'!$J16,IF(Inputs!$E$79="Floor Space",Inputs!$C$79*'Allocation Drivers'!C15/'Allocation Drivers'!$C$23/'Activity levels'!$J16,IF(Inputs!$E$79="Finance Time",Inputs!$C$79*'Allocation Drivers'!D15/'Allocation Drivers'!$D$23/'Activity levels'!$J16,IF(Inputs!$E$79="Meals Provided",Inputs!$C$79*'Allocation Drivers'!E15/'Allocation Drivers'!$E$23/'Activity levels'!$J16,IF(Inputs!$E$79="Clinical Time",Inputs!$C$79*'Allocation Drivers'!F15/'Allocation Drivers'!$F$23/'Activity levels'!$J16,0))))),0))</f>
        <v>0</v>
      </c>
      <c r="G56" s="7">
        <f>IF(Inputs!$B$79="Direct",IF(Inputs!$D$79="Lymphoedema",Inputs!$C$79/'Activity levels'!$J8,0),IF(Inputs!$B$79="Indirect",IF(Inputs!$E$79="Headcount",Inputs!$C$79*'Allocation Drivers'!B8/'Allocation Drivers'!$B$23/'Activity levels'!$J8,IF(Inputs!$E$79="Floor Space",Inputs!$C$79*'Allocation Drivers'!C8/'Allocation Drivers'!$C$23/'Activity levels'!$J8,IF(Inputs!$E$79="Finance Time",Inputs!$C$79*'Allocation Drivers'!D8/'Allocation Drivers'!$D$23/'Activity levels'!$J8,IF(Inputs!$E$79="Meals Provided",Inputs!$C$79*'Allocation Drivers'!E8/'Allocation Drivers'!$E$23/'Activity levels'!$J8,IF(Inputs!$E$79="Clinical Time",Inputs!$C$79*'Allocation Drivers'!F8/'Allocation Drivers'!$F$23/'Activity levels'!$J8,0))))),0))</f>
        <v>0</v>
      </c>
      <c r="H56" s="7">
        <f>IF(Inputs!$B$79="Direct",IF(Inputs!$D$79="Education",Inputs!$C$79/'Activity levels'!$J9,0),IF(Inputs!$B$79="Indirect",IF(Inputs!$E$79="Headcount",Inputs!$C$79*'Allocation Drivers'!B9/'Allocation Drivers'!$B$23/'Activity levels'!$J9,IF(Inputs!$E$79="Floor Space",Inputs!$C$79*'Allocation Drivers'!C9/'Allocation Drivers'!$C$23/'Activity levels'!$J9,IF(Inputs!$E$79="Finance Time",Inputs!$C$79*'Allocation Drivers'!D9/'Allocation Drivers'!$D$23/'Activity levels'!$J9,IF(Inputs!$E$79="Meals Provided",Inputs!$C$79*'Allocation Drivers'!E9/'Allocation Drivers'!$E$23/'Activity levels'!$J9,IF(Inputs!$E$79="Clinical Time",Inputs!$C$79*'Allocation Drivers'!F9/'Allocation Drivers'!$F$23/'Activity levels'!$J9,0))))),0))</f>
        <v>0</v>
      </c>
      <c r="I56" s="7">
        <f>IF(Inputs!$B$79="Direct",IF(Inputs!$D$79="Research",Inputs!$C$79/'Activity levels'!$J10,0),IF(Inputs!$B$79="Indirect",IF(Inputs!$E$79="Headcount",Inputs!$C$79*'Allocation Drivers'!B10/'Allocation Drivers'!$B$23/'Activity levels'!$J10,IF(Inputs!$E$79="Floor Space",Inputs!$C$79*'Allocation Drivers'!C10/'Allocation Drivers'!$C$23/'Activity levels'!$J10,IF(Inputs!$E$79="Finance Time",Inputs!$C$79*'Allocation Drivers'!D10/'Allocation Drivers'!$D$23/'Activity levels'!$J10,IF(Inputs!$E$79="Meals Provided",Inputs!$C$79*'Allocation Drivers'!E10/'Allocation Drivers'!$E$23/'Activity levels'!$J10,IF(Inputs!$E$79="Clinical Time",Inputs!$C$79*'Allocation Drivers'!F10/'Allocation Drivers'!$F$23/'Activity levels'!$J10,0))))),0))</f>
        <v>0</v>
      </c>
      <c r="J56" s="7">
        <f>IF(Inputs!$B$79="Direct",IF(Inputs!$D$79="Bereavement / Family Support / Living Well (Adult)",Inputs!$C$79/'Activity levels'!$J11,0),IF(Inputs!$B$79="Indirect",IF(Inputs!$E$79="Headcount",Inputs!$C$79*'Allocation Drivers'!B11/'Allocation Drivers'!$B$23/'Activity levels'!$J11,IF(Inputs!$E$79="Floor Space",Inputs!$C$79*'Allocation Drivers'!C11/'Allocation Drivers'!$C$23/'Activity levels'!$J11,IF(Inputs!$E$79="Finance Time",Inputs!$C$79*'Allocation Drivers'!D11/'Allocation Drivers'!$D$23/'Activity levels'!$J11,IF(Inputs!$E$79="Meals Provided",Inputs!$C$79*'Allocation Drivers'!E11/'Allocation Drivers'!$E$23/'Activity levels'!$J11,IF(Inputs!$E$79="Clinical Time",Inputs!$C$79*'Allocation Drivers'!F11/'Allocation Drivers'!$F$23/'Activity levels'!$J11,0))))),0))</f>
        <v>0</v>
      </c>
      <c r="K56" s="7">
        <f>IF(Inputs!$B$79="Direct",IF(Inputs!$D$79="Inpatient (Children)",Inputs!$C$79/'Activity levels'!$J12,0),IF(Inputs!$B$79="Indirect",IF(Inputs!$E$79="Headcount",Inputs!$C$79*'Allocation Drivers'!B12/'Allocation Drivers'!$B$23/'Activity levels'!$J12,IF(Inputs!$E$79="Floor Space",Inputs!$C$79*'Allocation Drivers'!C12/'Allocation Drivers'!$C$23/'Activity levels'!$J12,IF(Inputs!$E$79="Finance Time",Inputs!$C$79*'Allocation Drivers'!D12/'Allocation Drivers'!$D$23/'Activity levels'!$J12,IF(Inputs!$E$79="Meals Provided",Inputs!$C$79*'Allocation Drivers'!E12/'Allocation Drivers'!$E$23/'Activity levels'!$J12,IF(Inputs!$E$79="Clinical Time",Inputs!$C$79*'Allocation Drivers'!F12/'Allocation Drivers'!$F$23/'Activity levels'!$J12,0))))),0))</f>
        <v>0</v>
      </c>
      <c r="L56" s="7">
        <f>IF(Inputs!$B$79="Direct",IF(Inputs!$D$79="Outpatient  / Hospital Inreach (Children)",Inputs!$C$79/'Activity levels'!$J13,0),IF(Inputs!$B$79="Indirect",IF(Inputs!$E$79="Headcount",Inputs!$C$79*'Allocation Drivers'!B13/'Allocation Drivers'!$B$23/'Activity levels'!$J13,IF(Inputs!$E$79="Floor Space",Inputs!$C$79*'Allocation Drivers'!C13/'Allocation Drivers'!$C$23/'Activity levels'!$J13,IF(Inputs!$E$79="Finance Time",Inputs!$C$79*'Allocation Drivers'!D13/'Allocation Drivers'!$D$23/'Activity levels'!$J13,IF(Inputs!$E$79="Meals Provided",Inputs!$C$79*'Allocation Drivers'!E13/'Allocation Drivers'!$E$23/'Activity levels'!$J13,IF(Inputs!$E$79="Clinical Time",Inputs!$C$79*'Allocation Drivers'!F13/'Allocation Drivers'!$F$23/'Activity levels'!$J13,0))))),0))</f>
        <v>0</v>
      </c>
      <c r="M56" s="7" t="e">
        <f>IF(Inputs!$B$79="Direct",IF(Inputs!$D$79="Specialist Care at Home (Hospice at Home / Rapid Response etc) (Children)",Inputs!$C$79/'Activity levels'!$J14,0),IF(Inputs!$B$79="Indirect",IF(Inputs!$E$79="Headcount",Inputs!$C$79*'Allocation Drivers'!B14/'Allocation Drivers'!$B$23/'Activity levels'!$J14,IF(Inputs!$E$79="Floor Space",Inputs!$C$79*'Allocation Drivers'!C14/'Allocation Drivers'!$C$23/'Activity levels'!$J14,IF(Inputs!$E$79="Finance Time",Inputs!$C$79*'Allocation Drivers'!D14/'Allocation Drivers'!$D$23/'Activity levels'!$J14,IF(Inputs!$E$79="Meals Provided",Inputs!$C$79*'Allocation Drivers'!E14/'Allocation Drivers'!$E$23/'Activity levels'!$J14,IF(Inputs!$E$79="Clinical Time",Inputs!$C$79*'Allocation Drivers'!F14/'Allocation Drivers'!$F$23/'Activity levels'!$J14,0))))),0))</f>
        <v>#DIV/0!</v>
      </c>
      <c r="N56" s="7">
        <f>IF(Inputs!$B$79="Direct",IF(Inputs!$D$79="Generalist / Non-specialist Community Visits (Children)",Inputs!$C$79/'Activity levels'!$J15,0),IF(Inputs!$B$79="Indirect",IF(Inputs!$E$79="Headcount",Inputs!$C$79*'Allocation Drivers'!B15/'Allocation Drivers'!$B$23/'Activity levels'!$J15,IF(Inputs!$E$79="Floor Space",Inputs!$C$79*'Allocation Drivers'!C15/'Allocation Drivers'!$C$23/'Activity levels'!$J15,IF(Inputs!$E$79="Finance Time",Inputs!$C$79*'Allocation Drivers'!D15/'Allocation Drivers'!$D$23/'Activity levels'!$J15,IF(Inputs!$E$79="Meals Provided",Inputs!$C$79*'Allocation Drivers'!E15/'Allocation Drivers'!$E$23/'Activity levels'!$J15,IF(Inputs!$E$79="Clinical Time",Inputs!$C$79*'Allocation Drivers'!F15/'Allocation Drivers'!$F$23/'Activity levels'!$J15,0))))),0))</f>
        <v>0</v>
      </c>
      <c r="O56" s="7">
        <f>IF(Inputs!$B$79="Direct",IF(Inputs!$D$79="Do not use",Inputs!$C$79/'Activity levels'!$J17,0),IF(Inputs!$B$79="Indirect",IF(Inputs!$E$79="Headcount",Inputs!$C$79*'Allocation Drivers'!B16/'Allocation Drivers'!$B$23/'Activity levels'!$J17,IF(Inputs!$E$79="Floor Space",Inputs!$C$79*'Allocation Drivers'!C16/'Allocation Drivers'!$C$23/'Activity levels'!$J17,IF(Inputs!$E$79="Finance Time",Inputs!$C$79*'Allocation Drivers'!D16/'Allocation Drivers'!$D$23/'Activity levels'!$J17,IF(Inputs!$E$79="Meals Provided",Inputs!$C$79*'Allocation Drivers'!E16/'Allocation Drivers'!$E$23/'Activity levels'!$J17,IF(Inputs!$E$79="Clinical Time",Inputs!$C$79*'Allocation Drivers'!F16/'Allocation Drivers'!$F$23/'Activity levels'!$J17,0))))),0))</f>
        <v>0</v>
      </c>
      <c r="P56" s="7">
        <f>IF(Inputs!$B$79="Direct",IF(Inputs!$D$79="Do not use",Inputs!$C$79/'Activity levels'!$J18,0),IF(Inputs!$B$79="Indirect",IF(Inputs!$E$79="Headcount",Inputs!$C$79*'Allocation Drivers'!B17/'Allocation Drivers'!$B$23/'Activity levels'!$J18,IF(Inputs!$E$79="Floor Space",Inputs!$C$79*'Allocation Drivers'!C17/'Allocation Drivers'!$C$23/'Activity levels'!$J18,IF(Inputs!$E$79="Finance Time",Inputs!$C$79*'Allocation Drivers'!D17/'Allocation Drivers'!$D$23/'Activity levels'!$J18,IF(Inputs!$E$79="Meals Provided",Inputs!$C$79*'Allocation Drivers'!E17/'Allocation Drivers'!$E$23/'Activity levels'!$J18,IF(Inputs!$E$79="Clinical Time",Inputs!$C$79*'Allocation Drivers'!F17/'Allocation Drivers'!$F$23/'Activity levels'!$J18,0))))),0))</f>
        <v>0</v>
      </c>
      <c r="Q56" s="7">
        <f>IF(Inputs!$B$79="Direct",IF(Inputs!$D$79="Bereavement / Family support / Living well (Children)",Inputs!$C$79/'Activity levels'!$J19,0),IF(Inputs!$B$79="Indirect",IF(Inputs!$E$79="Headcount",Inputs!$C$79*'Allocation Drivers'!B18/'Allocation Drivers'!$B$23/'Activity levels'!$J19,IF(Inputs!$E$79="Floor Space",Inputs!$C$79*'Allocation Drivers'!C18/'Allocation Drivers'!$C$23/'Activity levels'!$J19,IF(Inputs!$E$79="Finance Time",Inputs!$C$79*'Allocation Drivers'!D18/'Allocation Drivers'!$D$23/'Activity levels'!$J19,IF(Inputs!$E$79="Meals Provided",Inputs!$C$79*'Allocation Drivers'!E18/'Allocation Drivers'!$E$23/'Activity levels'!$J19,IF(Inputs!$E$79="Clinical Time",Inputs!$C$79*'Allocation Drivers'!F18/'Allocation Drivers'!$F$23/'Activity levels'!$J19,0))))),0))</f>
        <v>0</v>
      </c>
    </row>
    <row r="57" spans="1:17" x14ac:dyDescent="0.2">
      <c r="A57" t="s">
        <v>74</v>
      </c>
      <c r="B57" s="7">
        <f>IF(Inputs!$B$81="Direct",IF(Inputs!$D$81="Inpatient (Adult)",Inputs!$C$81/'Activity levels'!$J4,0),IF(Inputs!$B$81="Indirect",IF(Inputs!$E$81="Headcount",Inputs!$C$81*'Allocation Drivers'!B4/'Allocation Drivers'!$B$23/'Activity levels'!$J4,IF(Inputs!$E$81="Floor Space",Inputs!$C$81*'Allocation Drivers'!C4/'Allocation Drivers'!$C$23/'Activity levels'!$J4,IF(Inputs!$E$81="Finance Time",Inputs!$C$81*'Allocation Drivers'!D4/'Allocation Drivers'!$D$23/'Activity levels'!$J4,IF(Inputs!$E$81="Meals Provided",Inputs!$C$81*'Allocation Drivers'!E4/'Allocation Drivers'!$E$23/'Activity levels'!$J4,IF(Inputs!$E$81="Clinical Time",Inputs!$C$81*'Allocation Drivers'!F4/'Allocation Drivers'!$F$23/'Activity levels'!$J4,0))))),0))</f>
        <v>0</v>
      </c>
      <c r="C57" s="7">
        <f>IF(Inputs!$B$81="Direct",IF(Inputs!$D$81="Outpatient / Hospital Inreach (Adult)",Inputs!$C$81/'Activity levels'!$J5,0),IF(Inputs!$B$81="Indirect",IF(Inputs!$E$81="Headcount",Inputs!$C$81*'Allocation Drivers'!B5/'Allocation Drivers'!$B$23/'Activity levels'!$J5,IF(Inputs!$E$81="Floor Space",Inputs!$C$81*'Allocation Drivers'!C5/'Allocation Drivers'!$C$23/'Activity levels'!$J5,IF(Inputs!$E$81="Finance Time",Inputs!$C$81*'Allocation Drivers'!D5/'Allocation Drivers'!$D$23/'Activity levels'!$J5,IF(Inputs!$E$81="Meals Provided",Inputs!$C$81*'Allocation Drivers'!E5/'Allocation Drivers'!$E$23/'Activity levels'!$J5,IF(Inputs!$E$81="Clinical Time",Inputs!$C$81*'Allocation Drivers'!F5/'Allocation Drivers'!$F$23/'Activity levels'!$J5,0))))),0))</f>
        <v>0</v>
      </c>
      <c r="D57" s="7">
        <f>IF(Inputs!$B$81="Direct",IF(Inputs!$D$81="Specialist Care at Home (Hospice at Home / Rapid Response etc) (Adult)",Inputs!$C$81/'Activity levels'!$J6,0),IF(Inputs!$B$81="Indirect",IF(Inputs!$E$81="Headcount",Inputs!$C$81*'Allocation Drivers'!B6/'Allocation Drivers'!$B$23/'Activity levels'!$J6,IF(Inputs!$E$81="Floor Space",Inputs!$C$81*'Allocation Drivers'!C6/'Allocation Drivers'!$C$23/'Activity levels'!$J6,IF(Inputs!$E$81="Finance Time",Inputs!$C$81*'Allocation Drivers'!D6/'Allocation Drivers'!$D$23/'Activity levels'!$J6,IF(Inputs!$E$81="Meals Provided",Inputs!$C$81*'Allocation Drivers'!E6/'Allocation Drivers'!$E$23/'Activity levels'!$J6,IF(Inputs!$E$81="Clinical Time",Inputs!$C$81*'Allocation Drivers'!F6/'Allocation Drivers'!$F$23/'Activity levels'!$J6,0))))),0))</f>
        <v>0</v>
      </c>
      <c r="E57" s="7">
        <f>IF(Inputs!$B$81="Direct",IF(Inputs!$D$81="Generalist / Non-specialist Community Visits (Adult)",Inputs!$C$81/'Activity levels'!$J7,0),IF(Inputs!$B$81="Indirect",IF(Inputs!$E$81="Headcount",Inputs!$C$81*'Allocation Drivers'!B7/'Allocation Drivers'!$B$23/'Activity levels'!$J7,IF(Inputs!$E$81="Floor Space",Inputs!$C$81*'Allocation Drivers'!C7/'Allocation Drivers'!$C$23/'Activity levels'!$J7,IF(Inputs!$E$81="Finance Time",Inputs!$C$81*'Allocation Drivers'!D7/'Allocation Drivers'!$D$23/'Activity levels'!$J7,IF(Inputs!$E$81="Meals Provided",Inputs!$C$81*'Allocation Drivers'!E7/'Allocation Drivers'!$E$23/'Activity levels'!$J7,IF(Inputs!$E$81="Clinical Time",Inputs!$C$81*'Allocation Drivers'!F7/'Allocation Drivers'!$F$23/'Activity levels'!$J7,0))))),0))</f>
        <v>0</v>
      </c>
      <c r="F57" s="7">
        <f>IF(Inputs!$B$81="Direct",IF(Inputs!$D$81="Domicilliary Care",Inputs!$C$81/'Activity levels'!$J16,0),IF(Inputs!$B$81="Indirect",IF(Inputs!$E$81="Headcount",Inputs!$C$81*'Allocation Drivers'!B15/'Allocation Drivers'!$B$23/'Activity levels'!$J16,IF(Inputs!$E$81="Floor Space",Inputs!$C$81*'Allocation Drivers'!C15/'Allocation Drivers'!$C$23/'Activity levels'!$J16,IF(Inputs!$E$81="Finance Time",Inputs!$C$81*'Allocation Drivers'!D15/'Allocation Drivers'!$D$23/'Activity levels'!$J16,IF(Inputs!$E$81="Meals Provided",Inputs!$C$81*'Allocation Drivers'!E15/'Allocation Drivers'!$E$23/'Activity levels'!$J16,IF(Inputs!$E$81="Clinical Time",Inputs!$C$81*'Allocation Drivers'!F15/'Allocation Drivers'!$F$23/'Activity levels'!$J16,0))))),0))</f>
        <v>0</v>
      </c>
      <c r="G57" s="7">
        <f>IF(Inputs!$B$81="Direct",IF(Inputs!$D$81="Lymphoedema",Inputs!$C$81/'Activity levels'!$J8,0),IF(Inputs!$B$81="Indirect",IF(Inputs!$E$81="Headcount",Inputs!$C$81*'Allocation Drivers'!B8/'Allocation Drivers'!$B$23/'Activity levels'!$J8,IF(Inputs!$E$81="Floor Space",Inputs!$C$81*'Allocation Drivers'!C8/'Allocation Drivers'!$C$23/'Activity levels'!$J8,IF(Inputs!$E$81="Finance Time",Inputs!$C$81*'Allocation Drivers'!D8/'Allocation Drivers'!$D$23/'Activity levels'!$J8,IF(Inputs!$E$81="Meals Provided",Inputs!$C$81*'Allocation Drivers'!E8/'Allocation Drivers'!$E$23/'Activity levels'!$J8,IF(Inputs!$E$81="Clinical Time",Inputs!$C$81*'Allocation Drivers'!F8/'Allocation Drivers'!$F$23/'Activity levels'!$J8,0))))),0))</f>
        <v>0</v>
      </c>
      <c r="H57" s="7">
        <f>IF(Inputs!$B$81="Direct",IF(Inputs!$D$81="Education",Inputs!$C$81/'Activity levels'!$J9,0),IF(Inputs!$B$81="Indirect",IF(Inputs!$E$81="Headcount",Inputs!$C$81*'Allocation Drivers'!B9/'Allocation Drivers'!$B$23/'Activity levels'!$J9,IF(Inputs!$E$81="Floor Space",Inputs!$C$81*'Allocation Drivers'!C9/'Allocation Drivers'!$C$23/'Activity levels'!$J9,IF(Inputs!$E$81="Finance Time",Inputs!$C$81*'Allocation Drivers'!D9/'Allocation Drivers'!$D$23/'Activity levels'!$J9,IF(Inputs!$E$81="Meals Provided",Inputs!$C$81*'Allocation Drivers'!E9/'Allocation Drivers'!$E$23/'Activity levels'!$J9,IF(Inputs!$E$81="Clinical Time",Inputs!$C$81*'Allocation Drivers'!F9/'Allocation Drivers'!$F$23/'Activity levels'!$J9,0))))),0))</f>
        <v>0</v>
      </c>
      <c r="I57" s="7">
        <f>IF(Inputs!$B$81="Direct",IF(Inputs!$D$81="Research",Inputs!$C$81/'Activity levels'!$J10,0),IF(Inputs!$B$81="Indirect",IF(Inputs!$E$81="Headcount",Inputs!$C$81*'Allocation Drivers'!B10/'Allocation Drivers'!$B$23/'Activity levels'!$J10,IF(Inputs!$E$81="Floor Space",Inputs!$C$81*'Allocation Drivers'!C10/'Allocation Drivers'!$C$23/'Activity levels'!$J10,IF(Inputs!$E$81="Finance Time",Inputs!$C$81*'Allocation Drivers'!D10/'Allocation Drivers'!$D$23/'Activity levels'!$J10,IF(Inputs!$E$81="Meals Provided",Inputs!$C$81*'Allocation Drivers'!E10/'Allocation Drivers'!$E$23/'Activity levels'!$J10,IF(Inputs!$E$81="Clinical Time",Inputs!$C$81*'Allocation Drivers'!F10/'Allocation Drivers'!$F$23/'Activity levels'!$J10,0))))),0))</f>
        <v>0</v>
      </c>
      <c r="J57" s="7">
        <f>IF(Inputs!$B$81="Direct",IF(Inputs!$D$81="Bereavement / Family Support / Living Well (Adult)",Inputs!$C$81/'Activity levels'!$J11,0),IF(Inputs!$B$81="Indirect",IF(Inputs!$E$81="Headcount",Inputs!$C$81*'Allocation Drivers'!B11/'Allocation Drivers'!$B$23/'Activity levels'!$J11,IF(Inputs!$E$81="Floor Space",Inputs!$C$81*'Allocation Drivers'!C11/'Allocation Drivers'!$C$23/'Activity levels'!$J11,IF(Inputs!$E$81="Finance Time",Inputs!$C$81*'Allocation Drivers'!D11/'Allocation Drivers'!$D$23/'Activity levels'!$J11,IF(Inputs!$E$81="Meals Provided",Inputs!$C$81*'Allocation Drivers'!E11/'Allocation Drivers'!$E$23/'Activity levels'!$J11,IF(Inputs!$E$81="Clinical Time",Inputs!$C$81*'Allocation Drivers'!F11/'Allocation Drivers'!$F$23/'Activity levels'!$J11,0))))),0))</f>
        <v>0</v>
      </c>
      <c r="K57" s="7">
        <f>IF(Inputs!$B$81="Direct",IF(Inputs!$D$81="Inpatient (Children)",Inputs!$C$81/'Activity levels'!$J12,0),IF(Inputs!$B$81="Indirect",IF(Inputs!$E$81="Headcount",Inputs!$C$81*'Allocation Drivers'!B12/'Allocation Drivers'!$B$23/'Activity levels'!$J12,IF(Inputs!$E$81="Floor Space",Inputs!$C$81*'Allocation Drivers'!C12/'Allocation Drivers'!$C$23/'Activity levels'!$J12,IF(Inputs!$E$81="Finance Time",Inputs!$C$81*'Allocation Drivers'!D12/'Allocation Drivers'!$D$23/'Activity levels'!$J12,IF(Inputs!$E$81="Meals Provided",Inputs!$C$81*'Allocation Drivers'!E12/'Allocation Drivers'!$E$23/'Activity levels'!$J12,IF(Inputs!$E$81="Clinical Time",Inputs!$C$81*'Allocation Drivers'!F12/'Allocation Drivers'!$F$23/'Activity levels'!$J12,0))))),0))</f>
        <v>0</v>
      </c>
      <c r="L57" s="7">
        <f>IF(Inputs!$B$81="Direct",IF(Inputs!$D$81="Outpatient  / Hospital Inreach (Children)",Inputs!$C$81/'Activity levels'!$J13,0),IF(Inputs!$B$81="Indirect",IF(Inputs!$E$81="Headcount",Inputs!$C$81*'Allocation Drivers'!B13/'Allocation Drivers'!$B$23/'Activity levels'!$J13,IF(Inputs!$E$81="Floor Space",Inputs!$C$81*'Allocation Drivers'!C13/'Allocation Drivers'!$C$23/'Activity levels'!$J13,IF(Inputs!$E$81="Finance Time",Inputs!$C$81*'Allocation Drivers'!D13/'Allocation Drivers'!$D$23/'Activity levels'!$J13,IF(Inputs!$E$81="Meals Provided",Inputs!$C$81*'Allocation Drivers'!E13/'Allocation Drivers'!$E$23/'Activity levels'!$J13,IF(Inputs!$E$81="Clinical Time",Inputs!$C$81*'Allocation Drivers'!F13/'Allocation Drivers'!$F$23/'Activity levels'!$J13,0))))),0))</f>
        <v>0</v>
      </c>
      <c r="M57" s="7">
        <f>IF(Inputs!$B$81="Direct",IF(Inputs!$D$81="Specialist Care at Home (Hospice at Home / Rapid Response etc) (Children)",Inputs!$C$81/'Activity levels'!$J14,0),IF(Inputs!$B$81="Indirect",IF(Inputs!$E$81="Headcount",Inputs!$C$81*'Allocation Drivers'!B14/'Allocation Drivers'!$B$23/'Activity levels'!$J14,IF(Inputs!$E$81="Floor Space",Inputs!$C$81*'Allocation Drivers'!C14/'Allocation Drivers'!$C$23/'Activity levels'!$J14,IF(Inputs!$E$81="Finance Time",Inputs!$C$81*'Allocation Drivers'!D14/'Allocation Drivers'!$D$23/'Activity levels'!$J14,IF(Inputs!$E$81="Meals Provided",Inputs!$C$81*'Allocation Drivers'!E14/'Allocation Drivers'!$E$23/'Activity levels'!$J14,IF(Inputs!$E$81="Clinical Time",Inputs!$C$81*'Allocation Drivers'!F14/'Allocation Drivers'!$F$23/'Activity levels'!$J14,0))))),0))</f>
        <v>0</v>
      </c>
      <c r="N57" s="7" t="e">
        <f>IF(Inputs!$B$81="Direct",IF(Inputs!$D$81="Generalist / Non-specialist Community Visits (Children)",Inputs!$C$81/'Activity levels'!$J15,0),IF(Inputs!$B$81="Indirect",IF(Inputs!$E$81="Headcount",Inputs!$C$81*'Allocation Drivers'!B15/'Allocation Drivers'!$B$23/'Activity levels'!$J15,IF(Inputs!$E$81="Floor Space",Inputs!$C$81*'Allocation Drivers'!C15/'Allocation Drivers'!$C$23/'Activity levels'!$J15,IF(Inputs!$E$81="Finance Time",Inputs!$C$81*'Allocation Drivers'!D15/'Allocation Drivers'!$D$23/'Activity levels'!$J15,IF(Inputs!$E$81="Meals Provided",Inputs!$C$81*'Allocation Drivers'!E15/'Allocation Drivers'!$E$23/'Activity levels'!$J15,IF(Inputs!$E$81="Clinical Time",Inputs!$C$81*'Allocation Drivers'!F15/'Allocation Drivers'!$F$23/'Activity levels'!$J15,0))))),0))</f>
        <v>#DIV/0!</v>
      </c>
      <c r="O57" s="7">
        <f>IF(Inputs!$B$81="Direct",IF(Inputs!$D$81="Do not use",Inputs!$C$81/'Activity levels'!$J17,0),IF(Inputs!$B$81="Indirect",IF(Inputs!$E$81="Headcount",Inputs!$C$81*'Allocation Drivers'!B16/'Allocation Drivers'!$B$23/'Activity levels'!$J17,IF(Inputs!$E$81="Floor Space",Inputs!$C$81*'Allocation Drivers'!C16/'Allocation Drivers'!$C$23/'Activity levels'!$J17,IF(Inputs!$E$81="Finance Time",Inputs!$C$81*'Allocation Drivers'!D16/'Allocation Drivers'!$D$23/'Activity levels'!$J17,IF(Inputs!$E$81="Meals Provided",Inputs!$C$81*'Allocation Drivers'!E16/'Allocation Drivers'!$E$23/'Activity levels'!$J17,IF(Inputs!$E$81="Clinical Time",Inputs!$C$81*'Allocation Drivers'!F16/'Allocation Drivers'!$F$23/'Activity levels'!$J17,0))))),0))</f>
        <v>0</v>
      </c>
      <c r="P57" s="7">
        <f>IF(Inputs!$B$81="Direct",IF(Inputs!$D$81="Do not use",Inputs!$C$81/'Activity levels'!$J18,0),IF(Inputs!$B$81="Indirect",IF(Inputs!$E$81="Headcount",Inputs!$C$81*'Allocation Drivers'!B17/'Allocation Drivers'!$B$23/'Activity levels'!$J18,IF(Inputs!$E$81="Floor Space",Inputs!$C$81*'Allocation Drivers'!C17/'Allocation Drivers'!$C$23/'Activity levels'!$J18,IF(Inputs!$E$81="Finance Time",Inputs!$C$81*'Allocation Drivers'!D17/'Allocation Drivers'!$D$23/'Activity levels'!$J18,IF(Inputs!$E$81="Meals Provided",Inputs!$C$81*'Allocation Drivers'!E17/'Allocation Drivers'!$E$23/'Activity levels'!$J18,IF(Inputs!$E$81="Clinical Time",Inputs!$C$81*'Allocation Drivers'!F17/'Allocation Drivers'!$F$23/'Activity levels'!$J18,0))))),0))</f>
        <v>0</v>
      </c>
      <c r="Q57" s="7">
        <f>IF(Inputs!$B$81="Direct",IF(Inputs!$D$81="Bereavement / Family support / Living well (Children)",Inputs!$C$81/'Activity levels'!$J19,0),IF(Inputs!$B$81="Indirect",IF(Inputs!$E$81="Headcount",Inputs!$C$81*'Allocation Drivers'!B18/'Allocation Drivers'!$B$23/'Activity levels'!$J19,IF(Inputs!$E$81="Floor Space",Inputs!$C$81*'Allocation Drivers'!C18/'Allocation Drivers'!$C$23/'Activity levels'!$J19,IF(Inputs!$E$81="Finance Time",Inputs!$C$81*'Allocation Drivers'!D18/'Allocation Drivers'!$D$23/'Activity levels'!$J19,IF(Inputs!$E$81="Meals Provided",Inputs!$C$81*'Allocation Drivers'!E18/'Allocation Drivers'!$E$23/'Activity levels'!$J19,IF(Inputs!$E$81="Clinical Time",Inputs!$C$81*'Allocation Drivers'!F18/'Allocation Drivers'!$F$23/'Activity levels'!$J19,0))))),0))</f>
        <v>0</v>
      </c>
    </row>
    <row r="58" spans="1:17" x14ac:dyDescent="0.2">
      <c r="A58" t="s">
        <v>77</v>
      </c>
      <c r="B58" s="7">
        <f>IF(Inputs!$B$82="Direct",IF(Inputs!$D$82="Inpatient (Adult)",Inputs!$C$82/'Activity levels'!$J4,0),IF(Inputs!$B$82="Indirect",IF(Inputs!$E$82="Headcount",Inputs!$C$82*'Allocation Drivers'!B4/'Allocation Drivers'!$B$23/'Activity levels'!$J4,IF(Inputs!$E$82="Floor Space",Inputs!$C$82*'Allocation Drivers'!C4/'Allocation Drivers'!$C$23/'Activity levels'!$J4,IF(Inputs!$E$82="Finance Time",Inputs!$C$82*'Allocation Drivers'!D4/'Allocation Drivers'!$D$23/'Activity levels'!$J4,IF(Inputs!$E$82="Meals Provided",Inputs!$C$82*'Allocation Drivers'!E4/'Allocation Drivers'!$E$23/'Activity levels'!$J4,IF(Inputs!$E$82="Clinical Time",Inputs!$C$82*'Allocation Drivers'!F4/'Allocation Drivers'!$F$23/'Activity levels'!$J4,0))))),0))</f>
        <v>0</v>
      </c>
      <c r="C58" s="7">
        <f>IF(Inputs!$B$82="Direct",IF(Inputs!$D$82="Outpatient / Hospital Inreach (Adult)",Inputs!$C$82/'Activity levels'!$J5,0),IF(Inputs!$B$82="Indirect",IF(Inputs!$E$82="Headcount",Inputs!$C$82*'Allocation Drivers'!B5/'Allocation Drivers'!$B$23/'Activity levels'!$J5,IF(Inputs!$E$82="Floor Space",Inputs!$C$82*'Allocation Drivers'!C5/'Allocation Drivers'!$C$23/'Activity levels'!$J5,IF(Inputs!$E$82="Finance Time",Inputs!$C$82*'Allocation Drivers'!D5/'Allocation Drivers'!$D$23/'Activity levels'!$J5,IF(Inputs!$E$82="Meals Provided",Inputs!$C$82*'Allocation Drivers'!E5/'Allocation Drivers'!$E$23/'Activity levels'!$J5,IF(Inputs!$E$82="Clinical Time",Inputs!$C$82*'Allocation Drivers'!F5/'Allocation Drivers'!$F$23/'Activity levels'!$J5,0))))),0))</f>
        <v>0</v>
      </c>
      <c r="D58" s="7">
        <f>IF(Inputs!$B$82="Direct",IF(Inputs!$D$82="Specialist Care at Home (Hospice at Home / Rapid Response etc) (Adult)",Inputs!$C$82/'Activity levels'!$J6,0),IF(Inputs!$B$82="Indirect",IF(Inputs!$E$82="Headcount",Inputs!$C$82*'Allocation Drivers'!B6/'Allocation Drivers'!$B$23/'Activity levels'!$J6,IF(Inputs!$E$82="Floor Space",Inputs!$C$82*'Allocation Drivers'!C6/'Allocation Drivers'!$C$23/'Activity levels'!$J6,IF(Inputs!$E$82="Finance Time",Inputs!$C$82*'Allocation Drivers'!D6/'Allocation Drivers'!$D$23/'Activity levels'!$J6,IF(Inputs!$E$82="Meals Provided",Inputs!$C$82*'Allocation Drivers'!E6/'Allocation Drivers'!$E$23/'Activity levels'!$J6,IF(Inputs!$E$82="Clinical Time",Inputs!$C$82*'Allocation Drivers'!F6/'Allocation Drivers'!$F$23/'Activity levels'!$J6,0))))),0))</f>
        <v>0</v>
      </c>
      <c r="E58" s="7">
        <f>IF(Inputs!$B$82="Direct",IF(Inputs!$D$82="Generalist / Non-specialist Community Visits (Adult)",Inputs!$C$82/'Activity levels'!$J7,0),IF(Inputs!$B$82="Indirect",IF(Inputs!$E$82="Headcount",Inputs!$C$82*'Allocation Drivers'!B7/'Allocation Drivers'!$B$23/'Activity levels'!$J7,IF(Inputs!$E$82="Floor Space",Inputs!$C$82*'Allocation Drivers'!C7/'Allocation Drivers'!$C$23/'Activity levels'!$J7,IF(Inputs!$E$82="Finance Time",Inputs!$C$82*'Allocation Drivers'!D7/'Allocation Drivers'!$D$23/'Activity levels'!$J7,IF(Inputs!$E$82="Meals Provided",Inputs!$C$82*'Allocation Drivers'!E7/'Allocation Drivers'!$E$23/'Activity levels'!$J7,IF(Inputs!$E$82="Clinical Time",Inputs!$C$82*'Allocation Drivers'!F7/'Allocation Drivers'!$F$23/'Activity levels'!$J7,0))))),0))</f>
        <v>0</v>
      </c>
      <c r="F58" s="7">
        <f>IF(Inputs!$B$82="Direct",IF(Inputs!$D$82="Domicilliary Care",Inputs!$C$82/'Activity levels'!$J16,0),IF(Inputs!$B$82="Indirect",IF(Inputs!$E$82="Headcount",Inputs!$C$82*'Allocation Drivers'!B15/'Allocation Drivers'!$B$23/'Activity levels'!$J16,IF(Inputs!$E$82="Floor Space",Inputs!$C$82*'Allocation Drivers'!C15/'Allocation Drivers'!$C$23/'Activity levels'!$J16,IF(Inputs!$E$82="Finance Time",Inputs!$C$82*'Allocation Drivers'!D15/'Allocation Drivers'!$D$23/'Activity levels'!$J16,IF(Inputs!$E$82="Meals Provided",Inputs!$C$82*'Allocation Drivers'!E15/'Allocation Drivers'!$E$23/'Activity levels'!$J16,IF(Inputs!$E$82="Clinical Time",Inputs!$C$82*'Allocation Drivers'!F15/'Allocation Drivers'!$F$23/'Activity levels'!$J16,0))))),0))</f>
        <v>0</v>
      </c>
      <c r="G58" s="7">
        <f>IF(Inputs!$B$82="Direct",IF(Inputs!$D$82="Lymphoedema",Inputs!$C$82/'Activity levels'!$J8,0),IF(Inputs!$B$82="Indirect",IF(Inputs!$E$82="Headcount",Inputs!$C$82*'Allocation Drivers'!B8/'Allocation Drivers'!$B$23/'Activity levels'!$J8,IF(Inputs!$E$82="Floor Space",Inputs!$C$82*'Allocation Drivers'!C8/'Allocation Drivers'!$C$23/'Activity levels'!$J8,IF(Inputs!$E$82="Finance Time",Inputs!$C$82*'Allocation Drivers'!D8/'Allocation Drivers'!$D$23/'Activity levels'!$J8,IF(Inputs!$E$82="Meals Provided",Inputs!$C$82*'Allocation Drivers'!E8/'Allocation Drivers'!$E$23/'Activity levels'!$J8,IF(Inputs!$E$82="Clinical Time",Inputs!$C$82*'Allocation Drivers'!F8/'Allocation Drivers'!$F$23/'Activity levels'!$J8,0))))),0))</f>
        <v>0</v>
      </c>
      <c r="H58" s="7">
        <f>IF(Inputs!$B$82="Direct",IF(Inputs!$D$82="Education",Inputs!$C$82/'Activity levels'!$J9,0),IF(Inputs!$B$82="Indirect",IF(Inputs!$E$82="Headcount",Inputs!$C$82*'Allocation Drivers'!B9/'Allocation Drivers'!$B$23/'Activity levels'!$J9,IF(Inputs!$E$82="Floor Space",Inputs!$C$82*'Allocation Drivers'!C9/'Allocation Drivers'!$C$23/'Activity levels'!$J9,IF(Inputs!$E$82="Finance Time",Inputs!$C$82*'Allocation Drivers'!D9/'Allocation Drivers'!$D$23/'Activity levels'!$J9,IF(Inputs!$E$82="Meals Provided",Inputs!$C$82*'Allocation Drivers'!E9/'Allocation Drivers'!$E$23/'Activity levels'!$J9,IF(Inputs!$E$82="Clinical Time",Inputs!$C$82*'Allocation Drivers'!F9/'Allocation Drivers'!$F$23/'Activity levels'!$J9,0))))),0))</f>
        <v>0</v>
      </c>
      <c r="I58" s="7">
        <f>IF(Inputs!$B$82="Direct",IF(Inputs!$D$82="Research",Inputs!$C$82/'Activity levels'!$J10,0),IF(Inputs!$B$82="Indirect",IF(Inputs!$E$82="Headcount",Inputs!$C$82*'Allocation Drivers'!B10/'Allocation Drivers'!$B$23/'Activity levels'!$J10,IF(Inputs!$E$82="Floor Space",Inputs!$C$82*'Allocation Drivers'!C10/'Allocation Drivers'!$C$23/'Activity levels'!$J10,IF(Inputs!$E$82="Finance Time",Inputs!$C$82*'Allocation Drivers'!D10/'Allocation Drivers'!$D$23/'Activity levels'!$J10,IF(Inputs!$E$82="Meals Provided",Inputs!$C$82*'Allocation Drivers'!E10/'Allocation Drivers'!$E$23/'Activity levels'!$J10,IF(Inputs!$E$82="Clinical Time",Inputs!$C$82*'Allocation Drivers'!F10/'Allocation Drivers'!$F$23/'Activity levels'!$J10,0))))),0))</f>
        <v>0</v>
      </c>
      <c r="J58" s="7">
        <f>IF(Inputs!$B$82="Direct",IF(Inputs!$D$82="Bereavement / Family Support / Living Well (Adult)",Inputs!$C$82/'Activity levels'!$J11,0),IF(Inputs!$B$82="Indirect",IF(Inputs!$E$82="Headcount",Inputs!$C$82*'Allocation Drivers'!B11/'Allocation Drivers'!$B$23/'Activity levels'!$J11,IF(Inputs!$E$82="Floor Space",Inputs!$C$82*'Allocation Drivers'!C11/'Allocation Drivers'!$C$23/'Activity levels'!$J11,IF(Inputs!$E$82="Finance Time",Inputs!$C$82*'Allocation Drivers'!D11/'Allocation Drivers'!$D$23/'Activity levels'!$J11,IF(Inputs!$E$82="Meals Provided",Inputs!$C$82*'Allocation Drivers'!E11/'Allocation Drivers'!$E$23/'Activity levels'!$J11,IF(Inputs!$E$82="Clinical Time",Inputs!$C$82*'Allocation Drivers'!F11/'Allocation Drivers'!$F$23/'Activity levels'!$J11,0))))),0))</f>
        <v>0</v>
      </c>
      <c r="K58" s="7">
        <f>IF(Inputs!$B$82="Direct",IF(Inputs!$D$82="Inpatient (Children)",Inputs!$C$82/'Activity levels'!$J12,0),IF(Inputs!$B$82="Indirect",IF(Inputs!$E$82="Headcount",Inputs!$C$82*'Allocation Drivers'!B12/'Allocation Drivers'!$B$23/'Activity levels'!$J12,IF(Inputs!$E$82="Floor Space",Inputs!$C$82*'Allocation Drivers'!C12/'Allocation Drivers'!$C$23/'Activity levels'!$J12,IF(Inputs!$E$82="Finance Time",Inputs!$C$82*'Allocation Drivers'!D12/'Allocation Drivers'!$D$23/'Activity levels'!$J12,IF(Inputs!$E$82="Meals Provided",Inputs!$C$82*'Allocation Drivers'!E12/'Allocation Drivers'!$E$23/'Activity levels'!$J12,IF(Inputs!$E$82="Clinical Time",Inputs!$C$82*'Allocation Drivers'!F12/'Allocation Drivers'!$F$23/'Activity levels'!$J12,0))))),0))</f>
        <v>0</v>
      </c>
      <c r="L58" s="7">
        <f>IF(Inputs!$B$82="Direct",IF(Inputs!$D$82="Outpatient  / Hospital Inreach (Children)",Inputs!$C$82/'Activity levels'!$J13,0),IF(Inputs!$B$82="Indirect",IF(Inputs!$E$82="Headcount",Inputs!$C$82*'Allocation Drivers'!B13/'Allocation Drivers'!$B$23/'Activity levels'!$J13,IF(Inputs!$E$82="Floor Space",Inputs!$C$82*'Allocation Drivers'!C13/'Allocation Drivers'!$C$23/'Activity levels'!$J13,IF(Inputs!$E$82="Finance Time",Inputs!$C$82*'Allocation Drivers'!D13/'Allocation Drivers'!$D$23/'Activity levels'!$J13,IF(Inputs!$E$82="Meals Provided",Inputs!$C$82*'Allocation Drivers'!E13/'Allocation Drivers'!$E$23/'Activity levels'!$J13,IF(Inputs!$E$82="Clinical Time",Inputs!$C$82*'Allocation Drivers'!F13/'Allocation Drivers'!$F$23/'Activity levels'!$J13,0))))),0))</f>
        <v>0</v>
      </c>
      <c r="M58" s="7">
        <f>IF(Inputs!$B$82="Direct",IF(Inputs!$D$82="Specialist Care at Home (Hospice at Home / Rapid Response etc) (Children)",Inputs!$C$82/'Activity levels'!$J14,0),IF(Inputs!$B$82="Indirect",IF(Inputs!$E$82="Headcount",Inputs!$C$82*'Allocation Drivers'!B14/'Allocation Drivers'!$B$23/'Activity levels'!$J14,IF(Inputs!$E$82="Floor Space",Inputs!$C$82*'Allocation Drivers'!C14/'Allocation Drivers'!$C$23/'Activity levels'!$J14,IF(Inputs!$E$82="Finance Time",Inputs!$C$82*'Allocation Drivers'!D14/'Allocation Drivers'!$D$23/'Activity levels'!$J14,IF(Inputs!$E$82="Meals Provided",Inputs!$C$82*'Allocation Drivers'!E14/'Allocation Drivers'!$E$23/'Activity levels'!$J14,IF(Inputs!$E$82="Clinical Time",Inputs!$C$82*'Allocation Drivers'!F14/'Allocation Drivers'!$F$23/'Activity levels'!$J14,0))))),0))</f>
        <v>0</v>
      </c>
      <c r="N58" s="7" t="e">
        <f>IF(Inputs!$B$82="Direct",IF(Inputs!$D$82="Generalist / Non-specialist Community Visits (Children)",Inputs!$C$82/'Activity levels'!$J15,0),IF(Inputs!$B$82="Indirect",IF(Inputs!$E$82="Headcount",Inputs!$C$82*'Allocation Drivers'!B15/'Allocation Drivers'!$B$23/'Activity levels'!$J15,IF(Inputs!$E$82="Floor Space",Inputs!$C$82*'Allocation Drivers'!C15/'Allocation Drivers'!$C$23/'Activity levels'!$J15,IF(Inputs!$E$82="Finance Time",Inputs!$C$82*'Allocation Drivers'!D15/'Allocation Drivers'!$D$23/'Activity levels'!$J15,IF(Inputs!$E$82="Meals Provided",Inputs!$C$82*'Allocation Drivers'!E15/'Allocation Drivers'!$E$23/'Activity levels'!$J15,IF(Inputs!$E$82="Clinical Time",Inputs!$C$82*'Allocation Drivers'!F15/'Allocation Drivers'!$F$23/'Activity levels'!$J15,0))))),0))</f>
        <v>#DIV/0!</v>
      </c>
      <c r="O58" s="7">
        <f>IF(Inputs!$B$82="Direct",IF(Inputs!$D$82="Do not use",Inputs!$C$82/'Activity levels'!$J17,0),IF(Inputs!$B$82="Indirect",IF(Inputs!$E$82="Headcount",Inputs!$C$82*'Allocation Drivers'!B16/'Allocation Drivers'!$B$23/'Activity levels'!$J17,IF(Inputs!$E$82="Floor Space",Inputs!$C$82*'Allocation Drivers'!C16/'Allocation Drivers'!$C$23/'Activity levels'!$J17,IF(Inputs!$E$82="Finance Time",Inputs!$C$82*'Allocation Drivers'!D16/'Allocation Drivers'!$D$23/'Activity levels'!$J17,IF(Inputs!$E$82="Meals Provided",Inputs!$C$82*'Allocation Drivers'!E16/'Allocation Drivers'!$E$23/'Activity levels'!$J17,IF(Inputs!$E$82="Clinical Time",Inputs!$C$82*'Allocation Drivers'!F16/'Allocation Drivers'!$F$23/'Activity levels'!$J17,0))))),0))</f>
        <v>0</v>
      </c>
      <c r="P58" s="7">
        <f>IF(Inputs!$B$82="Direct",IF(Inputs!$D$82="Do not use",Inputs!$C$82/'Activity levels'!$J18,0),IF(Inputs!$B$82="Indirect",IF(Inputs!$E$82="Headcount",Inputs!$C$82*'Allocation Drivers'!B17/'Allocation Drivers'!$B$23/'Activity levels'!$J18,IF(Inputs!$E$82="Floor Space",Inputs!$C$82*'Allocation Drivers'!C17/'Allocation Drivers'!$C$23/'Activity levels'!$J18,IF(Inputs!$E$82="Finance Time",Inputs!$C$82*'Allocation Drivers'!D17/'Allocation Drivers'!$D$23/'Activity levels'!$J18,IF(Inputs!$E$82="Meals Provided",Inputs!$C$82*'Allocation Drivers'!E17/'Allocation Drivers'!$E$23/'Activity levels'!$J18,IF(Inputs!$E$82="Clinical Time",Inputs!$C$82*'Allocation Drivers'!F17/'Allocation Drivers'!$F$23/'Activity levels'!$J18,0))))),0))</f>
        <v>0</v>
      </c>
      <c r="Q58" s="7">
        <f>IF(Inputs!$B$82="Direct",IF(Inputs!$D$82="Bereavement / Family support / Living well (Children)",Inputs!$C$82/'Activity levels'!$J19,0),IF(Inputs!$B$82="Indirect",IF(Inputs!$E$82="Headcount",Inputs!$C$82*'Allocation Drivers'!B18/'Allocation Drivers'!$B$23/'Activity levels'!$J19,IF(Inputs!$E$82="Floor Space",Inputs!$C$82*'Allocation Drivers'!C18/'Allocation Drivers'!$C$23/'Activity levels'!$J19,IF(Inputs!$E$82="Finance Time",Inputs!$C$82*'Allocation Drivers'!D18/'Allocation Drivers'!$D$23/'Activity levels'!$J19,IF(Inputs!$E$82="Meals Provided",Inputs!$C$82*'Allocation Drivers'!E18/'Allocation Drivers'!$E$23/'Activity levels'!$J19,IF(Inputs!$E$82="Clinical Time",Inputs!$C$82*'Allocation Drivers'!F18/'Allocation Drivers'!$F$23/'Activity levels'!$J19,0))))),0))</f>
        <v>0</v>
      </c>
    </row>
    <row r="59" spans="1:17" x14ac:dyDescent="0.2">
      <c r="A59" t="s">
        <v>86</v>
      </c>
      <c r="B59" s="7">
        <f>IF(Inputs!$B$83="Direct",IF(Inputs!$D$83="Inpatient (Adult)",Inputs!$C$83/'Activity levels'!$J4,0),IF(Inputs!$B$83="Indirect",IF(Inputs!$E$83="Headcount",Inputs!$C$83*'Allocation Drivers'!B4/'Allocation Drivers'!$B$23/'Activity levels'!$J4,IF(Inputs!$E$83="Floor Space",Inputs!$C$83*'Allocation Drivers'!C4/'Allocation Drivers'!$C$23/'Activity levels'!$J4,IF(Inputs!$E$83="Finance Time",Inputs!$C$83*'Allocation Drivers'!D4/'Allocation Drivers'!$D$23/'Activity levels'!$J4,IF(Inputs!$E$83="Meals Provided",Inputs!$C$83*'Allocation Drivers'!E4/'Allocation Drivers'!$E$23/'Activity levels'!$J4,IF(Inputs!$E$83="Clinical Time",Inputs!$C$83*'Allocation Drivers'!F4/'Allocation Drivers'!$F$23/'Activity levels'!$J4,0))))),0))</f>
        <v>0</v>
      </c>
      <c r="C59" s="7">
        <f>IF(Inputs!$B$83="Direct",IF(Inputs!$D$83="Outpatient / Hospital Inreach (Adult)",Inputs!$C$83/'Activity levels'!$J5,0),IF(Inputs!$B$83="Indirect",IF(Inputs!$E$83="Headcount",Inputs!$C$83*'Allocation Drivers'!B5/'Allocation Drivers'!$B$23/'Activity levels'!$J5,IF(Inputs!$E$83="Floor Space",Inputs!$C$83*'Allocation Drivers'!C5/'Allocation Drivers'!$C$23/'Activity levels'!$J5,IF(Inputs!$E$83="Finance Time",Inputs!$C$83*'Allocation Drivers'!D5/'Allocation Drivers'!$D$23/'Activity levels'!$J5,IF(Inputs!$E$83="Meals Provided",Inputs!$C$83*'Allocation Drivers'!E5/'Allocation Drivers'!$E$23/'Activity levels'!$J5,IF(Inputs!$E$83="Clinical Time",Inputs!$C$83*'Allocation Drivers'!F5/'Allocation Drivers'!$F$23/'Activity levels'!$J5,0))))),0))</f>
        <v>0</v>
      </c>
      <c r="D59" s="7">
        <f>IF(Inputs!$B$83="Direct",IF(Inputs!$D$83="Specialist Care at Home (Hospice at Home / Rapid Response etc) (Adult)",Inputs!$C$83/'Activity levels'!$J6,0),IF(Inputs!$B$83="Indirect",IF(Inputs!$E$83="Headcount",Inputs!$C$83*'Allocation Drivers'!B6/'Allocation Drivers'!$B$23/'Activity levels'!$J6,IF(Inputs!$E$83="Floor Space",Inputs!$C$83*'Allocation Drivers'!C6/'Allocation Drivers'!$C$23/'Activity levels'!$J6,IF(Inputs!$E$83="Finance Time",Inputs!$C$83*'Allocation Drivers'!D6/'Allocation Drivers'!$D$23/'Activity levels'!$J6,IF(Inputs!$E$83="Meals Provided",Inputs!$C$83*'Allocation Drivers'!E6/'Allocation Drivers'!$E$23/'Activity levels'!$J6,IF(Inputs!$E$83="Clinical Time",Inputs!$C$83*'Allocation Drivers'!F6/'Allocation Drivers'!$F$23/'Activity levels'!$J6,0))))),0))</f>
        <v>0</v>
      </c>
      <c r="E59" s="7">
        <f>IF(Inputs!$B$83="Direct",IF(Inputs!$D$83="Generalist / Non-specialist Community Visits (Adult)",Inputs!$C$83/'Activity levels'!$J7,0),IF(Inputs!$B$83="Indirect",IF(Inputs!$E$83="Headcount",Inputs!$C$83*'Allocation Drivers'!B7/'Allocation Drivers'!$B$23/'Activity levels'!$J7,IF(Inputs!$E$83="Floor Space",Inputs!$C$83*'Allocation Drivers'!C7/'Allocation Drivers'!$C$23/'Activity levels'!$J7,IF(Inputs!$E$83="Finance Time",Inputs!$C$83*'Allocation Drivers'!D7/'Allocation Drivers'!$D$23/'Activity levels'!$J7,IF(Inputs!$E$83="Meals Provided",Inputs!$C$83*'Allocation Drivers'!E7/'Allocation Drivers'!$E$23/'Activity levels'!$J7,IF(Inputs!$E$83="Clinical Time",Inputs!$C$83*'Allocation Drivers'!F7/'Allocation Drivers'!$F$23/'Activity levels'!$J7,0))))),0))</f>
        <v>0</v>
      </c>
      <c r="F59" s="7">
        <f>IF(Inputs!$B$83="Direct",IF(Inputs!$D$83="Domicilliary Care",Inputs!$C$83/'Activity levels'!$J16,0),IF(Inputs!$B$83="Indirect",IF(Inputs!$E$83="Headcount",Inputs!$C$83*'Allocation Drivers'!B15/'Allocation Drivers'!$B$23/'Activity levels'!$J16,IF(Inputs!$E$83="Floor Space",Inputs!$C$83*'Allocation Drivers'!C15/'Allocation Drivers'!$C$23/'Activity levels'!$J16,IF(Inputs!$E$83="Finance Time",Inputs!$C$83*'Allocation Drivers'!D15/'Allocation Drivers'!$D$23/'Activity levels'!$J16,IF(Inputs!$E$83="Meals Provided",Inputs!$C$83*'Allocation Drivers'!E15/'Allocation Drivers'!$E$23/'Activity levels'!$J16,IF(Inputs!$E$83="Clinical Time",Inputs!$C$83*'Allocation Drivers'!F15/'Allocation Drivers'!$F$23/'Activity levels'!$J16,0))))),0))</f>
        <v>0</v>
      </c>
      <c r="G59" s="7">
        <f>IF(Inputs!$B$83="Direct",IF(Inputs!$D$83="Lymphoedema",Inputs!$C$83/'Activity levels'!$J8,0),IF(Inputs!$B$83="Indirect",IF(Inputs!$E$83="Headcount",Inputs!$C$83*'Allocation Drivers'!B8/'Allocation Drivers'!$B$23/'Activity levels'!$J8,IF(Inputs!$E$83="Floor Space",Inputs!$C$83*'Allocation Drivers'!C8/'Allocation Drivers'!$C$23/'Activity levels'!$J8,IF(Inputs!$E$83="Finance Time",Inputs!$C$83*'Allocation Drivers'!D8/'Allocation Drivers'!$D$23/'Activity levels'!$J8,IF(Inputs!$E$83="Meals Provided",Inputs!$C$83*'Allocation Drivers'!E8/'Allocation Drivers'!$E$23/'Activity levels'!$J8,IF(Inputs!$E$83="Clinical Time",Inputs!$C$83*'Allocation Drivers'!F8/'Allocation Drivers'!$F$23/'Activity levels'!$J8,0))))),0))</f>
        <v>0</v>
      </c>
      <c r="H59" s="7">
        <f>IF(Inputs!$B$83="Direct",IF(Inputs!$D$83="Education",Inputs!$C$83/'Activity levels'!$J9,0),IF(Inputs!$B$83="Indirect",IF(Inputs!$E$83="Headcount",Inputs!$C$83*'Allocation Drivers'!B9/'Allocation Drivers'!$B$23/'Activity levels'!$J9,IF(Inputs!$E$83="Floor Space",Inputs!$C$83*'Allocation Drivers'!C9/'Allocation Drivers'!$C$23/'Activity levels'!$J9,IF(Inputs!$E$83="Finance Time",Inputs!$C$83*'Allocation Drivers'!D9/'Allocation Drivers'!$D$23/'Activity levels'!$J9,IF(Inputs!$E$83="Meals Provided",Inputs!$C$83*'Allocation Drivers'!E9/'Allocation Drivers'!$E$23/'Activity levels'!$J9,IF(Inputs!$E$83="Clinical Time",Inputs!$C$83*'Allocation Drivers'!F9/'Allocation Drivers'!$F$23/'Activity levels'!$J9,0))))),0))</f>
        <v>0</v>
      </c>
      <c r="I59" s="7">
        <f>IF(Inputs!$B$83="Direct",IF(Inputs!$D$83="Research",Inputs!$C$83/'Activity levels'!$J10,0),IF(Inputs!$B$83="Indirect",IF(Inputs!$E$83="Headcount",Inputs!$C$83*'Allocation Drivers'!B10/'Allocation Drivers'!$B$23/'Activity levels'!$J10,IF(Inputs!$E$83="Floor Space",Inputs!$C$83*'Allocation Drivers'!C10/'Allocation Drivers'!$C$23/'Activity levels'!$J10,IF(Inputs!$E$83="Finance Time",Inputs!$C$83*'Allocation Drivers'!D10/'Allocation Drivers'!$D$23/'Activity levels'!$J10,IF(Inputs!$E$83="Meals Provided",Inputs!$C$83*'Allocation Drivers'!E10/'Allocation Drivers'!$E$23/'Activity levels'!$J10,IF(Inputs!$E$83="Clinical Time",Inputs!$C$83*'Allocation Drivers'!F10/'Allocation Drivers'!$F$23/'Activity levels'!$J10,0))))),0))</f>
        <v>0</v>
      </c>
      <c r="J59" s="7">
        <f>IF(Inputs!$B$83="Direct",IF(Inputs!$D$83="Bereavement / Family Support / Living Well (Adult)",Inputs!$C$83/'Activity levels'!$J11,0),IF(Inputs!$B$83="Indirect",IF(Inputs!$E$83="Headcount",Inputs!$C$83*'Allocation Drivers'!B11/'Allocation Drivers'!$B$23/'Activity levels'!$J11,IF(Inputs!$E$83="Floor Space",Inputs!$C$83*'Allocation Drivers'!C11/'Allocation Drivers'!$C$23/'Activity levels'!$J11,IF(Inputs!$E$83="Finance Time",Inputs!$C$83*'Allocation Drivers'!D11/'Allocation Drivers'!$D$23/'Activity levels'!$J11,IF(Inputs!$E$83="Meals Provided",Inputs!$C$83*'Allocation Drivers'!E11/'Allocation Drivers'!$E$23/'Activity levels'!$J11,IF(Inputs!$E$83="Clinical Time",Inputs!$C$83*'Allocation Drivers'!F11/'Allocation Drivers'!$F$23/'Activity levels'!$J11,0))))),0))</f>
        <v>0</v>
      </c>
      <c r="K59" s="7">
        <f>IF(Inputs!$B$83="Direct",IF(Inputs!$D$83="Inpatient (Children)",Inputs!$C$83/'Activity levels'!$J12,0),IF(Inputs!$B$83="Indirect",IF(Inputs!$E$83="Headcount",Inputs!$C$83*'Allocation Drivers'!B12/'Allocation Drivers'!$B$23/'Activity levels'!$J12,IF(Inputs!$E$83="Floor Space",Inputs!$C$83*'Allocation Drivers'!C12/'Allocation Drivers'!$C$23/'Activity levels'!$J12,IF(Inputs!$E$83="Finance Time",Inputs!$C$83*'Allocation Drivers'!D12/'Allocation Drivers'!$D$23/'Activity levels'!$J12,IF(Inputs!$E$83="Meals Provided",Inputs!$C$83*'Allocation Drivers'!E12/'Allocation Drivers'!$E$23/'Activity levels'!$J12,IF(Inputs!$E$83="Clinical Time",Inputs!$C$83*'Allocation Drivers'!F12/'Allocation Drivers'!$F$23/'Activity levels'!$J12,0))))),0))</f>
        <v>0</v>
      </c>
      <c r="L59" s="7">
        <f>IF(Inputs!$B$83="Direct",IF(Inputs!$D$83="Outpatient  / Hospital Inreach (Children)",Inputs!$C$83/'Activity levels'!$J13,0),IF(Inputs!$B$83="Indirect",IF(Inputs!$E$83="Headcount",Inputs!$C$83*'Allocation Drivers'!B13/'Allocation Drivers'!$B$23/'Activity levels'!$J13,IF(Inputs!$E$83="Floor Space",Inputs!$C$83*'Allocation Drivers'!C13/'Allocation Drivers'!$C$23/'Activity levels'!$J13,IF(Inputs!$E$83="Finance Time",Inputs!$C$83*'Allocation Drivers'!D13/'Allocation Drivers'!$D$23/'Activity levels'!$J13,IF(Inputs!$E$83="Meals Provided",Inputs!$C$83*'Allocation Drivers'!E13/'Allocation Drivers'!$E$23/'Activity levels'!$J13,IF(Inputs!$E$83="Clinical Time",Inputs!$C$83*'Allocation Drivers'!F13/'Allocation Drivers'!$F$23/'Activity levels'!$J13,0))))),0))</f>
        <v>0</v>
      </c>
      <c r="M59" s="7">
        <f>IF(Inputs!$B$83="Direct",IF(Inputs!$D$83="Specialist Care at Home (Hospice at Home / Rapid Response etc) (Children)",Inputs!$C$83/'Activity levels'!$J14,0),IF(Inputs!$B$83="Indirect",IF(Inputs!$E$83="Headcount",Inputs!$C$83*'Allocation Drivers'!B14/'Allocation Drivers'!$B$23/'Activity levels'!$J14,IF(Inputs!$E$83="Floor Space",Inputs!$C$83*'Allocation Drivers'!C14/'Allocation Drivers'!$C$23/'Activity levels'!$J14,IF(Inputs!$E$83="Finance Time",Inputs!$C$83*'Allocation Drivers'!D14/'Allocation Drivers'!$D$23/'Activity levels'!$J14,IF(Inputs!$E$83="Meals Provided",Inputs!$C$83*'Allocation Drivers'!E14/'Allocation Drivers'!$E$23/'Activity levels'!$J14,IF(Inputs!$E$83="Clinical Time",Inputs!$C$83*'Allocation Drivers'!F14/'Allocation Drivers'!$F$23/'Activity levels'!$J14,0))))),0))</f>
        <v>0</v>
      </c>
      <c r="N59" s="7" t="e">
        <f>IF(Inputs!$B$83="Direct",IF(Inputs!$D$83="Generalist / Non-specialist Community Visits (Children)",Inputs!$C$83/'Activity levels'!$J15,0),IF(Inputs!$B$83="Indirect",IF(Inputs!$E$83="Headcount",Inputs!$C$83*'Allocation Drivers'!B15/'Allocation Drivers'!$B$23/'Activity levels'!$J15,IF(Inputs!$E$83="Floor Space",Inputs!$C$83*'Allocation Drivers'!C15/'Allocation Drivers'!$C$23/'Activity levels'!$J15,IF(Inputs!$E$83="Finance Time",Inputs!$C$83*'Allocation Drivers'!D15/'Allocation Drivers'!$D$23/'Activity levels'!$J15,IF(Inputs!$E$83="Meals Provided",Inputs!$C$83*'Allocation Drivers'!E15/'Allocation Drivers'!$E$23/'Activity levels'!$J15,IF(Inputs!$E$83="Clinical Time",Inputs!$C$83*'Allocation Drivers'!F15/'Allocation Drivers'!$F$23/'Activity levels'!$J15,0))))),0))</f>
        <v>#DIV/0!</v>
      </c>
      <c r="O59" s="7">
        <f>IF(Inputs!$B$83="Direct",IF(Inputs!$D$83="Do not use",Inputs!$C$83/'Activity levels'!$J17,0),IF(Inputs!$B$83="Indirect",IF(Inputs!$E$83="Headcount",Inputs!$C$83*'Allocation Drivers'!B16/'Allocation Drivers'!$B$23/'Activity levels'!$J17,IF(Inputs!$E$83="Floor Space",Inputs!$C$83*'Allocation Drivers'!C16/'Allocation Drivers'!$C$23/'Activity levels'!$J17,IF(Inputs!$E$83="Finance Time",Inputs!$C$83*'Allocation Drivers'!D16/'Allocation Drivers'!$D$23/'Activity levels'!$J17,IF(Inputs!$E$83="Meals Provided",Inputs!$C$83*'Allocation Drivers'!E16/'Allocation Drivers'!$E$23/'Activity levels'!$J17,IF(Inputs!$E$83="Clinical Time",Inputs!$C$83*'Allocation Drivers'!F16/'Allocation Drivers'!$F$23/'Activity levels'!$J17,0))))),0))</f>
        <v>0</v>
      </c>
      <c r="P59" s="7">
        <f>IF(Inputs!$B$83="Direct",IF(Inputs!$D$83="Do not use",Inputs!$C$83/'Activity levels'!$J18,0),IF(Inputs!$B$83="Indirect",IF(Inputs!$E$83="Headcount",Inputs!$C$83*'Allocation Drivers'!B17/'Allocation Drivers'!$B$23/'Activity levels'!$J18,IF(Inputs!$E$83="Floor Space",Inputs!$C$83*'Allocation Drivers'!C17/'Allocation Drivers'!$C$23/'Activity levels'!$J18,IF(Inputs!$E$83="Finance Time",Inputs!$C$83*'Allocation Drivers'!D17/'Allocation Drivers'!$D$23/'Activity levels'!$J18,IF(Inputs!$E$83="Meals Provided",Inputs!$C$83*'Allocation Drivers'!E17/'Allocation Drivers'!$E$23/'Activity levels'!$J18,IF(Inputs!$E$83="Clinical Time",Inputs!$C$83*'Allocation Drivers'!F17/'Allocation Drivers'!$F$23/'Activity levels'!$J18,0))))),0))</f>
        <v>0</v>
      </c>
      <c r="Q59" s="7">
        <f>IF(Inputs!$B$83="Direct",IF(Inputs!$D$83="Bereavement / Family support / Living well (Children)",Inputs!$C$83/'Activity levels'!$J19,0),IF(Inputs!$B$83="Indirect",IF(Inputs!$E$83="Headcount",Inputs!$C$83*'Allocation Drivers'!B18/'Allocation Drivers'!$B$23/'Activity levels'!$J19,IF(Inputs!$E$83="Floor Space",Inputs!$C$83*'Allocation Drivers'!C18/'Allocation Drivers'!$C$23/'Activity levels'!$J19,IF(Inputs!$E$83="Finance Time",Inputs!$C$83*'Allocation Drivers'!D18/'Allocation Drivers'!$D$23/'Activity levels'!$J19,IF(Inputs!$E$83="Meals Provided",Inputs!$C$83*'Allocation Drivers'!E18/'Allocation Drivers'!$E$23/'Activity levels'!$J19,IF(Inputs!$E$83="Clinical Time",Inputs!$C$83*'Allocation Drivers'!F18/'Allocation Drivers'!$F$23/'Activity levels'!$J19,0))))),0))</f>
        <v>0</v>
      </c>
    </row>
    <row r="60" spans="1:17" x14ac:dyDescent="0.2">
      <c r="A60" t="s">
        <v>87</v>
      </c>
      <c r="B60" s="7">
        <f>IF(Inputs!$B$84="Direct",IF(Inputs!$D$84="Inpatient (Adult)",Inputs!$C$84/'Activity levels'!$J4,0),IF(Inputs!$B$84="Indirect",IF(Inputs!$E$84="Headcount",Inputs!$C$84*'Allocation Drivers'!B4/'Allocation Drivers'!$B$23/'Activity levels'!$J4,IF(Inputs!$E$84="Floor Space",Inputs!$C$84*'Allocation Drivers'!C4/'Allocation Drivers'!$C$23/'Activity levels'!$J4,IF(Inputs!$E$84="Finance Time",Inputs!$C$84*'Allocation Drivers'!D4/'Allocation Drivers'!$D$23/'Activity levels'!$J4,IF(Inputs!$E$84="Meals Provided",Inputs!$C$84*'Allocation Drivers'!E4/'Allocation Drivers'!$E$23/'Activity levels'!$J4,IF(Inputs!$E$84="Clinical Time",Inputs!$C$84*'Allocation Drivers'!F4/'Allocation Drivers'!$F$23/'Activity levels'!$J4,0))))),0))</f>
        <v>0</v>
      </c>
      <c r="C60" s="7">
        <f>IF(Inputs!$B$84="Direct",IF(Inputs!$D$84="Outpatient / Hospital Inreach (Adult)",Inputs!$C$84/'Activity levels'!$J5,0),IF(Inputs!$B$84="Indirect",IF(Inputs!$E$84="Headcount",Inputs!$C$84*'Allocation Drivers'!B5/'Allocation Drivers'!$B$23/'Activity levels'!$J5,IF(Inputs!$E$84="Floor Space",Inputs!$C$84*'Allocation Drivers'!C5/'Allocation Drivers'!$C$23/'Activity levels'!$J5,IF(Inputs!$E$84="Finance Time",Inputs!$C$84*'Allocation Drivers'!D5/'Allocation Drivers'!$D$23/'Activity levels'!$J5,IF(Inputs!$E$84="Meals Provided",Inputs!$C$84*'Allocation Drivers'!E5/'Allocation Drivers'!$E$23/'Activity levels'!$J5,IF(Inputs!$E$84="Clinical Time",Inputs!$C$84*'Allocation Drivers'!F5/'Allocation Drivers'!$F$23/'Activity levels'!$J5,0))))),0))</f>
        <v>0</v>
      </c>
      <c r="D60" s="7">
        <f>IF(Inputs!$B$84="Direct",IF(Inputs!$D$84="Specialist Care at Home (Hospice at Home / Rapid Response etc) (Adult)",Inputs!$C$84/'Activity levels'!$J6,0),IF(Inputs!$B$84="Indirect",IF(Inputs!$E$84="Headcount",Inputs!$C$84*'Allocation Drivers'!B6/'Allocation Drivers'!$B$23/'Activity levels'!$J6,IF(Inputs!$E$84="Floor Space",Inputs!$C$84*'Allocation Drivers'!C6/'Allocation Drivers'!$C$23/'Activity levels'!$J6,IF(Inputs!$E$84="Finance Time",Inputs!$C$84*'Allocation Drivers'!D6/'Allocation Drivers'!$D$23/'Activity levels'!$J6,IF(Inputs!$E$84="Meals Provided",Inputs!$C$84*'Allocation Drivers'!E6/'Allocation Drivers'!$E$23/'Activity levels'!$J6,IF(Inputs!$E$84="Clinical Time",Inputs!$C$84*'Allocation Drivers'!F6/'Allocation Drivers'!$F$23/'Activity levels'!$J6,0))))),0))</f>
        <v>0</v>
      </c>
      <c r="E60" s="7">
        <f>IF(Inputs!$B$84="Direct",IF(Inputs!$D$84="Generalist / Non-specialist Community Visits (Adult)",Inputs!$C$84/'Activity levels'!$J7,0),IF(Inputs!$B$84="Indirect",IF(Inputs!$E$84="Headcount",Inputs!$C$84*'Allocation Drivers'!B7/'Allocation Drivers'!$B$23/'Activity levels'!$J7,IF(Inputs!$E$84="Floor Space",Inputs!$C$84*'Allocation Drivers'!C7/'Allocation Drivers'!$C$23/'Activity levels'!$J7,IF(Inputs!$E$84="Finance Time",Inputs!$C$84*'Allocation Drivers'!D7/'Allocation Drivers'!$D$23/'Activity levels'!$J7,IF(Inputs!$E$84="Meals Provided",Inputs!$C$84*'Allocation Drivers'!E7/'Allocation Drivers'!$E$23/'Activity levels'!$J7,IF(Inputs!$E$84="Clinical Time",Inputs!$C$84*'Allocation Drivers'!F7/'Allocation Drivers'!$F$23/'Activity levels'!$J7,0))))),0))</f>
        <v>0</v>
      </c>
      <c r="F60" s="7">
        <f>IF(Inputs!$B$84="Direct",IF(Inputs!$D$84="Domicilliary Care",Inputs!$C$84/'Activity levels'!$J16,0),IF(Inputs!$B$84="Indirect",IF(Inputs!$E$84="Headcount",Inputs!$C$84*'Allocation Drivers'!B15/'Allocation Drivers'!$B$23/'Activity levels'!$J16,IF(Inputs!$E$84="Floor Space",Inputs!$C$84*'Allocation Drivers'!C15/'Allocation Drivers'!$C$23/'Activity levels'!$J16,IF(Inputs!$E$84="Finance Time",Inputs!$C$84*'Allocation Drivers'!D15/'Allocation Drivers'!$D$23/'Activity levels'!$J16,IF(Inputs!$E$84="Meals Provided",Inputs!$C$84*'Allocation Drivers'!E15/'Allocation Drivers'!$E$23/'Activity levels'!$J16,IF(Inputs!$E$84="Clinical Time",Inputs!$C$84*'Allocation Drivers'!F15/'Allocation Drivers'!$F$23/'Activity levels'!$J16,0))))),0))</f>
        <v>0</v>
      </c>
      <c r="G60" s="7">
        <f>IF(Inputs!$B$84="Direct",IF(Inputs!$D$84="Lymphoedema",Inputs!$C$84/'Activity levels'!$J8,0),IF(Inputs!$B$84="Indirect",IF(Inputs!$E$84="Headcount",Inputs!$C$84*'Allocation Drivers'!B8/'Allocation Drivers'!$B$23/'Activity levels'!$J8,IF(Inputs!$E$84="Floor Space",Inputs!$C$84*'Allocation Drivers'!C8/'Allocation Drivers'!$C$23/'Activity levels'!$J8,IF(Inputs!$E$84="Finance Time",Inputs!$C$84*'Allocation Drivers'!D8/'Allocation Drivers'!$D$23/'Activity levels'!$J8,IF(Inputs!$E$84="Meals Provided",Inputs!$C$84*'Allocation Drivers'!E8/'Allocation Drivers'!$E$23/'Activity levels'!$J8,IF(Inputs!$E$84="Clinical Time",Inputs!$C$84*'Allocation Drivers'!F8/'Allocation Drivers'!$F$23/'Activity levels'!$J8,0))))),0))</f>
        <v>0</v>
      </c>
      <c r="H60" s="7">
        <f>IF(Inputs!$B$84="Direct",IF(Inputs!$D$84="Education",Inputs!$C$84/'Activity levels'!$J9,0),IF(Inputs!$B$84="Indirect",IF(Inputs!$E$84="Headcount",Inputs!$C$84*'Allocation Drivers'!B9/'Allocation Drivers'!$B$23/'Activity levels'!$J9,IF(Inputs!$E$84="Floor Space",Inputs!$C$84*'Allocation Drivers'!C9/'Allocation Drivers'!$C$23/'Activity levels'!$J9,IF(Inputs!$E$84="Finance Time",Inputs!$C$84*'Allocation Drivers'!D9/'Allocation Drivers'!$D$23/'Activity levels'!$J9,IF(Inputs!$E$84="Meals Provided",Inputs!$C$84*'Allocation Drivers'!E9/'Allocation Drivers'!$E$23/'Activity levels'!$J9,IF(Inputs!$E$84="Clinical Time",Inputs!$C$84*'Allocation Drivers'!F9/'Allocation Drivers'!$F$23/'Activity levels'!$J9,0))))),0))</f>
        <v>0</v>
      </c>
      <c r="I60" s="7">
        <f>IF(Inputs!$B$84="Direct",IF(Inputs!$D$84="Research",Inputs!$C$84/'Activity levels'!$J10,0),IF(Inputs!$B$84="Indirect",IF(Inputs!$E$84="Headcount",Inputs!$C$84*'Allocation Drivers'!B10/'Allocation Drivers'!$B$23/'Activity levels'!$J10,IF(Inputs!$E$84="Floor Space",Inputs!$C$84*'Allocation Drivers'!C10/'Allocation Drivers'!$C$23/'Activity levels'!$J10,IF(Inputs!$E$84="Finance Time",Inputs!$C$84*'Allocation Drivers'!D10/'Allocation Drivers'!$D$23/'Activity levels'!$J10,IF(Inputs!$E$84="Meals Provided",Inputs!$C$84*'Allocation Drivers'!E10/'Allocation Drivers'!$E$23/'Activity levels'!$J10,IF(Inputs!$E$84="Clinical Time",Inputs!$C$84*'Allocation Drivers'!F10/'Allocation Drivers'!$F$23/'Activity levels'!$J10,0))))),0))</f>
        <v>0</v>
      </c>
      <c r="J60" s="7">
        <f>IF(Inputs!$B$84="Direct",IF(Inputs!$D$84="Bereavement / Family Support / Living Well (Adult)",Inputs!$C$84/'Activity levels'!$J11,0),IF(Inputs!$B$84="Indirect",IF(Inputs!$E$84="Headcount",Inputs!$C$84*'Allocation Drivers'!B11/'Allocation Drivers'!$B$23/'Activity levels'!$J11,IF(Inputs!$E$84="Floor Space",Inputs!$C$84*'Allocation Drivers'!C11/'Allocation Drivers'!$C$23/'Activity levels'!$J11,IF(Inputs!$E$84="Finance Time",Inputs!$C$84*'Allocation Drivers'!D11/'Allocation Drivers'!$D$23/'Activity levels'!$J11,IF(Inputs!$E$84="Meals Provided",Inputs!$C$84*'Allocation Drivers'!E11/'Allocation Drivers'!$E$23/'Activity levels'!$J11,IF(Inputs!$E$84="Clinical Time",Inputs!$C$84*'Allocation Drivers'!F11/'Allocation Drivers'!$F$23/'Activity levels'!$J11,0))))),0))</f>
        <v>0</v>
      </c>
      <c r="K60" s="7">
        <f>IF(Inputs!$B$84="Direct",IF(Inputs!$D$84="Inpatient (Children)",Inputs!$C$84/'Activity levels'!$J12,0),IF(Inputs!$B$84="Indirect",IF(Inputs!$E$84="Headcount",Inputs!$C$84*'Allocation Drivers'!B12/'Allocation Drivers'!$B$23/'Activity levels'!$J12,IF(Inputs!$E$84="Floor Space",Inputs!$C$84*'Allocation Drivers'!C12/'Allocation Drivers'!$C$23/'Activity levels'!$J12,IF(Inputs!$E$84="Finance Time",Inputs!$C$84*'Allocation Drivers'!D12/'Allocation Drivers'!$D$23/'Activity levels'!$J12,IF(Inputs!$E$84="Meals Provided",Inputs!$C$84*'Allocation Drivers'!E12/'Allocation Drivers'!$E$23/'Activity levels'!$J12,IF(Inputs!$E$84="Clinical Time",Inputs!$C$84*'Allocation Drivers'!F12/'Allocation Drivers'!$F$23/'Activity levels'!$J12,0))))),0))</f>
        <v>0</v>
      </c>
      <c r="L60" s="7">
        <f>IF(Inputs!$B$84="Direct",IF(Inputs!$D$84="Outpatient  / Hospital Inreach (Children)",Inputs!$C$84/'Activity levels'!$J13,0),IF(Inputs!$B$84="Indirect",IF(Inputs!$E$84="Headcount",Inputs!$C$84*'Allocation Drivers'!B13/'Allocation Drivers'!$B$23/'Activity levels'!$J13,IF(Inputs!$E$84="Floor Space",Inputs!$C$84*'Allocation Drivers'!C13/'Allocation Drivers'!$C$23/'Activity levels'!$J13,IF(Inputs!$E$84="Finance Time",Inputs!$C$84*'Allocation Drivers'!D13/'Allocation Drivers'!$D$23/'Activity levels'!$J13,IF(Inputs!$E$84="Meals Provided",Inputs!$C$84*'Allocation Drivers'!E13/'Allocation Drivers'!$E$23/'Activity levels'!$J13,IF(Inputs!$E$84="Clinical Time",Inputs!$C$84*'Allocation Drivers'!F13/'Allocation Drivers'!$F$23/'Activity levels'!$J13,0))))),0))</f>
        <v>0</v>
      </c>
      <c r="M60" s="7">
        <f>IF(Inputs!$B$84="Direct",IF(Inputs!$D$84="Specialist Care at Home (Hospice at Home / Rapid Response etc) (Children)",Inputs!$C$84/'Activity levels'!$J14,0),IF(Inputs!$B$84="Indirect",IF(Inputs!$E$84="Headcount",Inputs!$C$84*'Allocation Drivers'!B14/'Allocation Drivers'!$B$23/'Activity levels'!$J14,IF(Inputs!$E$84="Floor Space",Inputs!$C$84*'Allocation Drivers'!C14/'Allocation Drivers'!$C$23/'Activity levels'!$J14,IF(Inputs!$E$84="Finance Time",Inputs!$C$84*'Allocation Drivers'!D14/'Allocation Drivers'!$D$23/'Activity levels'!$J14,IF(Inputs!$E$84="Meals Provided",Inputs!$C$84*'Allocation Drivers'!E14/'Allocation Drivers'!$E$23/'Activity levels'!$J14,IF(Inputs!$E$84="Clinical Time",Inputs!$C$84*'Allocation Drivers'!F14/'Allocation Drivers'!$F$23/'Activity levels'!$J14,0))))),0))</f>
        <v>0</v>
      </c>
      <c r="N60" s="7" t="e">
        <f>IF(Inputs!$B$84="Direct",IF(Inputs!$D$84="Generalist / Non-specialist Community Visits (Children)",Inputs!$C$84/'Activity levels'!$J15,0),IF(Inputs!$B$84="Indirect",IF(Inputs!$E$84="Headcount",Inputs!$C$84*'Allocation Drivers'!B15/'Allocation Drivers'!$B$23/'Activity levels'!$J15,IF(Inputs!$E$84="Floor Space",Inputs!$C$84*'Allocation Drivers'!C15/'Allocation Drivers'!$C$23/'Activity levels'!$J15,IF(Inputs!$E$84="Finance Time",Inputs!$C$84*'Allocation Drivers'!D15/'Allocation Drivers'!$D$23/'Activity levels'!$J15,IF(Inputs!$E$84="Meals Provided",Inputs!$C$84*'Allocation Drivers'!E15/'Allocation Drivers'!$E$23/'Activity levels'!$J15,IF(Inputs!$E$84="Clinical Time",Inputs!$C$84*'Allocation Drivers'!F15/'Allocation Drivers'!$F$23/'Activity levels'!$J15,0))))),0))</f>
        <v>#DIV/0!</v>
      </c>
      <c r="O60" s="7">
        <f>IF(Inputs!$B$84="Direct",IF(Inputs!$D$84="Do not use",Inputs!$C$84/'Activity levels'!$J17,0),IF(Inputs!$B$84="Indirect",IF(Inputs!$E$84="Headcount",Inputs!$C$84*'Allocation Drivers'!B16/'Allocation Drivers'!$B$23/'Activity levels'!$J17,IF(Inputs!$E$84="Floor Space",Inputs!$C$84*'Allocation Drivers'!C16/'Allocation Drivers'!$C$23/'Activity levels'!$J17,IF(Inputs!$E$84="Finance Time",Inputs!$C$84*'Allocation Drivers'!D16/'Allocation Drivers'!$D$23/'Activity levels'!$J17,IF(Inputs!$E$84="Meals Provided",Inputs!$C$84*'Allocation Drivers'!E16/'Allocation Drivers'!$E$23/'Activity levels'!$J17,IF(Inputs!$E$84="Clinical Time",Inputs!$C$84*'Allocation Drivers'!F16/'Allocation Drivers'!$F$23/'Activity levels'!$J17,0))))),0))</f>
        <v>0</v>
      </c>
      <c r="P60" s="7">
        <f>IF(Inputs!$B$84="Direct",IF(Inputs!$D$84="Do not use",Inputs!$C$84/'Activity levels'!$J18,0),IF(Inputs!$B$84="Indirect",IF(Inputs!$E$84="Headcount",Inputs!$C$84*'Allocation Drivers'!B17/'Allocation Drivers'!$B$23/'Activity levels'!$J18,IF(Inputs!$E$84="Floor Space",Inputs!$C$84*'Allocation Drivers'!C17/'Allocation Drivers'!$C$23/'Activity levels'!$J18,IF(Inputs!$E$84="Finance Time",Inputs!$C$84*'Allocation Drivers'!D17/'Allocation Drivers'!$D$23/'Activity levels'!$J18,IF(Inputs!$E$84="Meals Provided",Inputs!$C$84*'Allocation Drivers'!E17/'Allocation Drivers'!$E$23/'Activity levels'!$J18,IF(Inputs!$E$84="Clinical Time",Inputs!$C$84*'Allocation Drivers'!F17/'Allocation Drivers'!$F$23/'Activity levels'!$J18,0))))),0))</f>
        <v>0</v>
      </c>
      <c r="Q60" s="7">
        <f>IF(Inputs!$B$84="Direct",IF(Inputs!$D$84="Bereavement / Family support / Living well (Children)",Inputs!$C$84/'Activity levels'!$J19,0),IF(Inputs!$B$84="Indirect",IF(Inputs!$E$84="Headcount",Inputs!$C$84*'Allocation Drivers'!B18/'Allocation Drivers'!$B$23/'Activity levels'!$J19,IF(Inputs!$E$84="Floor Space",Inputs!$C$84*'Allocation Drivers'!C18/'Allocation Drivers'!$C$23/'Activity levels'!$J19,IF(Inputs!$E$84="Finance Time",Inputs!$C$84*'Allocation Drivers'!D18/'Allocation Drivers'!$D$23/'Activity levels'!$J19,IF(Inputs!$E$84="Meals Provided",Inputs!$C$84*'Allocation Drivers'!E18/'Allocation Drivers'!$E$23/'Activity levels'!$J19,IF(Inputs!$E$84="Clinical Time",Inputs!$C$84*'Allocation Drivers'!F18/'Allocation Drivers'!$F$23/'Activity levels'!$J19,0))))),0))</f>
        <v>0</v>
      </c>
    </row>
    <row r="61" spans="1:17" x14ac:dyDescent="0.2">
      <c r="A61" t="s">
        <v>83</v>
      </c>
      <c r="B61" s="7">
        <f>IF(Inputs!$B$85="Direct",IF(Inputs!$D$85="Inpatient (Adult)",Inputs!$C$85/'Activity levels'!$J4,0),IF(Inputs!$B$85="Indirect",IF(Inputs!$E$85="Headcount",Inputs!$C$85*'Allocation Drivers'!B4/'Allocation Drivers'!$B$23/'Activity levels'!$J4,IF(Inputs!$E$85="Floor Space",Inputs!$C$85*'Allocation Drivers'!C4/'Allocation Drivers'!$C$23/'Activity levels'!$J4,IF(Inputs!$E$85="Finance Time",Inputs!$C$85*'Allocation Drivers'!D4/'Allocation Drivers'!$D$23/'Activity levels'!$J4,IF(Inputs!$E$85="Meals Provided",Inputs!$C$85*'Allocation Drivers'!E4/'Allocation Drivers'!$E$23/'Activity levels'!$J4,IF(Inputs!$E$85="Clinical Time",Inputs!$C$85*'Allocation Drivers'!F4/'Allocation Drivers'!$F$23/'Activity levels'!$J4,0))))),0))</f>
        <v>0</v>
      </c>
      <c r="C61" s="7">
        <f>IF(Inputs!$B$85="Direct",IF(Inputs!$D$85="Outpatient / Hospital Inreach (Adult)",Inputs!$C$85/'Activity levels'!$J5,0),IF(Inputs!$B$85="Indirect",IF(Inputs!$E$85="Headcount",Inputs!$C$85*'Allocation Drivers'!B5/'Allocation Drivers'!$B$23/'Activity levels'!$J5,IF(Inputs!$E$85="Floor Space",Inputs!$C$85*'Allocation Drivers'!C5/'Allocation Drivers'!$C$23/'Activity levels'!$J5,IF(Inputs!$E$85="Finance Time",Inputs!$C$85*'Allocation Drivers'!D5/'Allocation Drivers'!$D$23/'Activity levels'!$J5,IF(Inputs!$E$85="Meals Provided",Inputs!$C$85*'Allocation Drivers'!E5/'Allocation Drivers'!$E$23/'Activity levels'!$J5,IF(Inputs!$E$85="Clinical Time",Inputs!$C$85*'Allocation Drivers'!F5/'Allocation Drivers'!$F$23/'Activity levels'!$J5,0))))),0))</f>
        <v>0</v>
      </c>
      <c r="D61" s="7">
        <f>IF(Inputs!$B$85="Direct",IF(Inputs!$D$85="Specialist Care at Home (Hospice at Home / Rapid Response etc) (Adult)",Inputs!$C$85/'Activity levels'!$J6,0),IF(Inputs!$B$85="Indirect",IF(Inputs!$E$85="Headcount",Inputs!$C$85*'Allocation Drivers'!B6/'Allocation Drivers'!$B$23/'Activity levels'!$J6,IF(Inputs!$E$85="Floor Space",Inputs!$C$85*'Allocation Drivers'!C6/'Allocation Drivers'!$C$23/'Activity levels'!$J6,IF(Inputs!$E$85="Finance Time",Inputs!$C$85*'Allocation Drivers'!D6/'Allocation Drivers'!$D$23/'Activity levels'!$J6,IF(Inputs!$E$85="Meals Provided",Inputs!$C$85*'Allocation Drivers'!E6/'Allocation Drivers'!$E$23/'Activity levels'!$J6,IF(Inputs!$E$85="Clinical Time",Inputs!$C$85*'Allocation Drivers'!F6/'Allocation Drivers'!$F$23/'Activity levels'!$J6,0))))),0))</f>
        <v>0</v>
      </c>
      <c r="E61" s="7">
        <f>IF(Inputs!$B$85="Direct",IF(Inputs!$D$85="Generalist / Non-specialist Community Visits (Adult)",Inputs!$C$85/'Activity levels'!$J7,0),IF(Inputs!$B$85="Indirect",IF(Inputs!$E$85="Headcount",Inputs!$C$85*'Allocation Drivers'!B7/'Allocation Drivers'!$B$23/'Activity levels'!$J7,IF(Inputs!$E$85="Floor Space",Inputs!$C$85*'Allocation Drivers'!C7/'Allocation Drivers'!$C$23/'Activity levels'!$J7,IF(Inputs!$E$85="Finance Time",Inputs!$C$85*'Allocation Drivers'!D7/'Allocation Drivers'!$D$23/'Activity levels'!$J7,IF(Inputs!$E$85="Meals Provided",Inputs!$C$85*'Allocation Drivers'!E7/'Allocation Drivers'!$E$23/'Activity levels'!$J7,IF(Inputs!$E$85="Clinical Time",Inputs!$C$85*'Allocation Drivers'!F7/'Allocation Drivers'!$F$23/'Activity levels'!$J7,0))))),0))</f>
        <v>0</v>
      </c>
      <c r="F61" s="7">
        <f>IF(Inputs!$B$85="Direct",IF(Inputs!$D$85="Domicilliary Care",Inputs!$C$85/'Activity levels'!$J16,0),IF(Inputs!$B$85="Indirect",IF(Inputs!$E$85="Headcount",Inputs!$C$85*'Allocation Drivers'!B15/'Allocation Drivers'!$B$23/'Activity levels'!$J16,IF(Inputs!$E$85="Floor Space",Inputs!$C$85*'Allocation Drivers'!C15/'Allocation Drivers'!$C$23/'Activity levels'!$J16,IF(Inputs!$E$85="Finance Time",Inputs!$C$85*'Allocation Drivers'!D15/'Allocation Drivers'!$D$23/'Activity levels'!$J16,IF(Inputs!$E$85="Meals Provided",Inputs!$C$85*'Allocation Drivers'!E15/'Allocation Drivers'!$E$23/'Activity levels'!$J16,IF(Inputs!$E$85="Clinical Time",Inputs!$C$85*'Allocation Drivers'!F15/'Allocation Drivers'!$F$23/'Activity levels'!$J16,0))))),0))</f>
        <v>0</v>
      </c>
      <c r="G61" s="7">
        <f>IF(Inputs!$B$85="Direct",IF(Inputs!$D$85="Lymphoedema",Inputs!$C$85/'Activity levels'!$J8,0),IF(Inputs!$B$85="Indirect",IF(Inputs!$E$85="Headcount",Inputs!$C$85*'Allocation Drivers'!B8/'Allocation Drivers'!$B$23/'Activity levels'!$J8,IF(Inputs!$E$85="Floor Space",Inputs!$C$85*'Allocation Drivers'!C8/'Allocation Drivers'!$C$23/'Activity levels'!$J8,IF(Inputs!$E$85="Finance Time",Inputs!$C$85*'Allocation Drivers'!D8/'Allocation Drivers'!$D$23/'Activity levels'!$J8,IF(Inputs!$E$85="Meals Provided",Inputs!$C$85*'Allocation Drivers'!E8/'Allocation Drivers'!$E$23/'Activity levels'!$J8,IF(Inputs!$E$85="Clinical Time",Inputs!$C$85*'Allocation Drivers'!F8/'Allocation Drivers'!$F$23/'Activity levels'!$J8,0))))),0))</f>
        <v>0</v>
      </c>
      <c r="H61" s="7">
        <f>IF(Inputs!$B$85="Direct",IF(Inputs!$D$85="Education",Inputs!$C$85/'Activity levels'!$J9,0),IF(Inputs!$B$85="Indirect",IF(Inputs!$E$85="Headcount",Inputs!$C$85*'Allocation Drivers'!B9/'Allocation Drivers'!$B$23/'Activity levels'!$J9,IF(Inputs!$E$85="Floor Space",Inputs!$C$85*'Allocation Drivers'!C9/'Allocation Drivers'!$C$23/'Activity levels'!$J9,IF(Inputs!$E$85="Finance Time",Inputs!$C$85*'Allocation Drivers'!D9/'Allocation Drivers'!$D$23/'Activity levels'!$J9,IF(Inputs!$E$85="Meals Provided",Inputs!$C$85*'Allocation Drivers'!E9/'Allocation Drivers'!$E$23/'Activity levels'!$J9,IF(Inputs!$E$85="Clinical Time",Inputs!$C$85*'Allocation Drivers'!F9/'Allocation Drivers'!$F$23/'Activity levels'!$J9,0))))),0))</f>
        <v>0</v>
      </c>
      <c r="I61" s="7">
        <f>IF(Inputs!$B$85="Direct",IF(Inputs!$D$85="Research",Inputs!$C$85/'Activity levels'!$J10,0),IF(Inputs!$B$85="Indirect",IF(Inputs!$E$85="Headcount",Inputs!$C$85*'Allocation Drivers'!B10/'Allocation Drivers'!$B$23/'Activity levels'!$J10,IF(Inputs!$E$85="Floor Space",Inputs!$C$85*'Allocation Drivers'!C10/'Allocation Drivers'!$C$23/'Activity levels'!$J10,IF(Inputs!$E$85="Finance Time",Inputs!$C$85*'Allocation Drivers'!D10/'Allocation Drivers'!$D$23/'Activity levels'!$J10,IF(Inputs!$E$85="Meals Provided",Inputs!$C$85*'Allocation Drivers'!E10/'Allocation Drivers'!$E$23/'Activity levels'!$J10,IF(Inputs!$E$85="Clinical Time",Inputs!$C$85*'Allocation Drivers'!F10/'Allocation Drivers'!$F$23/'Activity levels'!$J10,0))))),0))</f>
        <v>0</v>
      </c>
      <c r="J61" s="7">
        <f>IF(Inputs!$B$85="Direct",IF(Inputs!$D$85="Bereavement / Family Support / Living Well (Adult)",Inputs!$C$85/'Activity levels'!$J11,0),IF(Inputs!$B$85="Indirect",IF(Inputs!$E$85="Headcount",Inputs!$C$85*'Allocation Drivers'!B11/'Allocation Drivers'!$B$23/'Activity levels'!$J11,IF(Inputs!$E$85="Floor Space",Inputs!$C$85*'Allocation Drivers'!C11/'Allocation Drivers'!$C$23/'Activity levels'!$J11,IF(Inputs!$E$85="Finance Time",Inputs!$C$85*'Allocation Drivers'!D11/'Allocation Drivers'!$D$23/'Activity levels'!$J11,IF(Inputs!$E$85="Meals Provided",Inputs!$C$85*'Allocation Drivers'!E11/'Allocation Drivers'!$E$23/'Activity levels'!$J11,IF(Inputs!$E$85="Clinical Time",Inputs!$C$85*'Allocation Drivers'!F11/'Allocation Drivers'!$F$23/'Activity levels'!$J11,0))))),0))</f>
        <v>0</v>
      </c>
      <c r="K61" s="7">
        <f>IF(Inputs!$B$85="Direct",IF(Inputs!$D$85="Inpatient (Children)",Inputs!$C$85/'Activity levels'!$J12,0),IF(Inputs!$B$85="Indirect",IF(Inputs!$E$85="Headcount",Inputs!$C$85*'Allocation Drivers'!B12/'Allocation Drivers'!$B$23/'Activity levels'!$J12,IF(Inputs!$E$85="Floor Space",Inputs!$C$85*'Allocation Drivers'!C12/'Allocation Drivers'!$C$23/'Activity levels'!$J12,IF(Inputs!$E$85="Finance Time",Inputs!$C$85*'Allocation Drivers'!D12/'Allocation Drivers'!$D$23/'Activity levels'!$J12,IF(Inputs!$E$85="Meals Provided",Inputs!$C$85*'Allocation Drivers'!E12/'Allocation Drivers'!$E$23/'Activity levels'!$J12,IF(Inputs!$E$85="Clinical Time",Inputs!$C$85*'Allocation Drivers'!F12/'Allocation Drivers'!$F$23/'Activity levels'!$J12,0))))),0))</f>
        <v>0</v>
      </c>
      <c r="L61" s="7">
        <f>IF(Inputs!$B$85="Direct",IF(Inputs!$D$85="Outpatient  / Hospital Inreach (Children)",Inputs!$C$85/'Activity levels'!$J13,0),IF(Inputs!$B$85="Indirect",IF(Inputs!$E$85="Headcount",Inputs!$C$85*'Allocation Drivers'!B13/'Allocation Drivers'!$B$23/'Activity levels'!$J13,IF(Inputs!$E$85="Floor Space",Inputs!$C$85*'Allocation Drivers'!C13/'Allocation Drivers'!$C$23/'Activity levels'!$J13,IF(Inputs!$E$85="Finance Time",Inputs!$C$85*'Allocation Drivers'!D13/'Allocation Drivers'!$D$23/'Activity levels'!$J13,IF(Inputs!$E$85="Meals Provided",Inputs!$C$85*'Allocation Drivers'!E13/'Allocation Drivers'!$E$23/'Activity levels'!$J13,IF(Inputs!$E$85="Clinical Time",Inputs!$C$85*'Allocation Drivers'!F13/'Allocation Drivers'!$F$23/'Activity levels'!$J13,0))))),0))</f>
        <v>0</v>
      </c>
      <c r="M61" s="7">
        <f>IF(Inputs!$B$85="Direct",IF(Inputs!$D$85="Specialist Care at Home (Hospice at Home / Rapid Response etc) (Children)",Inputs!$C$85/'Activity levels'!$J14,0),IF(Inputs!$B$85="Indirect",IF(Inputs!$E$85="Headcount",Inputs!$C$85*'Allocation Drivers'!B14/'Allocation Drivers'!$B$23/'Activity levels'!$J14,IF(Inputs!$E$85="Floor Space",Inputs!$C$85*'Allocation Drivers'!C14/'Allocation Drivers'!$C$23/'Activity levels'!$J14,IF(Inputs!$E$85="Finance Time",Inputs!$C$85*'Allocation Drivers'!D14/'Allocation Drivers'!$D$23/'Activity levels'!$J14,IF(Inputs!$E$85="Meals Provided",Inputs!$C$85*'Allocation Drivers'!E14/'Allocation Drivers'!$E$23/'Activity levels'!$J14,IF(Inputs!$E$85="Clinical Time",Inputs!$C$85*'Allocation Drivers'!F14/'Allocation Drivers'!$F$23/'Activity levels'!$J14,0))))),0))</f>
        <v>0</v>
      </c>
      <c r="N61" s="7" t="e">
        <f>IF(Inputs!$B$85="Direct",IF(Inputs!$D$85="Generalist / Non-specialist Community Visits (Children)",Inputs!$C$85/'Activity levels'!$J15,0),IF(Inputs!$B$85="Indirect",IF(Inputs!$E$85="Headcount",Inputs!$C$85*'Allocation Drivers'!B15/'Allocation Drivers'!$B$23/'Activity levels'!$J15,IF(Inputs!$E$85="Floor Space",Inputs!$C$85*'Allocation Drivers'!C15/'Allocation Drivers'!$C$23/'Activity levels'!$J15,IF(Inputs!$E$85="Finance Time",Inputs!$C$85*'Allocation Drivers'!D15/'Allocation Drivers'!$D$23/'Activity levels'!$J15,IF(Inputs!$E$85="Meals Provided",Inputs!$C$85*'Allocation Drivers'!E15/'Allocation Drivers'!$E$23/'Activity levels'!$J15,IF(Inputs!$E$85="Clinical Time",Inputs!$C$85*'Allocation Drivers'!F15/'Allocation Drivers'!$F$23/'Activity levels'!$J15,0))))),0))</f>
        <v>#DIV/0!</v>
      </c>
      <c r="O61" s="7">
        <f>IF(Inputs!$B$85="Direct",IF(Inputs!$D$85="Do not use",Inputs!$C$85/'Activity levels'!$J17,0),IF(Inputs!$B$85="Indirect",IF(Inputs!$E$85="Headcount",Inputs!$C$85*'Allocation Drivers'!B16/'Allocation Drivers'!$B$23/'Activity levels'!$J17,IF(Inputs!$E$85="Floor Space",Inputs!$C$85*'Allocation Drivers'!C16/'Allocation Drivers'!$C$23/'Activity levels'!$J17,IF(Inputs!$E$85="Finance Time",Inputs!$C$85*'Allocation Drivers'!D16/'Allocation Drivers'!$D$23/'Activity levels'!$J17,IF(Inputs!$E$85="Meals Provided",Inputs!$C$85*'Allocation Drivers'!E16/'Allocation Drivers'!$E$23/'Activity levels'!$J17,IF(Inputs!$E$85="Clinical Time",Inputs!$C$85*'Allocation Drivers'!F16/'Allocation Drivers'!$F$23/'Activity levels'!$J17,0))))),0))</f>
        <v>0</v>
      </c>
      <c r="P61" s="7">
        <f>IF(Inputs!$B$85="Direct",IF(Inputs!$D$85="Do not use",Inputs!$C$85/'Activity levels'!$J18,0),IF(Inputs!$B$85="Indirect",IF(Inputs!$E$85="Headcount",Inputs!$C$85*'Allocation Drivers'!B17/'Allocation Drivers'!$B$23/'Activity levels'!$J18,IF(Inputs!$E$85="Floor Space",Inputs!$C$85*'Allocation Drivers'!C17/'Allocation Drivers'!$C$23/'Activity levels'!$J18,IF(Inputs!$E$85="Finance Time",Inputs!$C$85*'Allocation Drivers'!D17/'Allocation Drivers'!$D$23/'Activity levels'!$J18,IF(Inputs!$E$85="Meals Provided",Inputs!$C$85*'Allocation Drivers'!E17/'Allocation Drivers'!$E$23/'Activity levels'!$J18,IF(Inputs!$E$85="Clinical Time",Inputs!$C$85*'Allocation Drivers'!F17/'Allocation Drivers'!$F$23/'Activity levels'!$J18,0))))),0))</f>
        <v>0</v>
      </c>
      <c r="Q61" s="7">
        <f>IF(Inputs!$B$85="Direct",IF(Inputs!$D$85="Bereavement / Family support / Living well (Children)",Inputs!$C$85/'Activity levels'!$J19,0),IF(Inputs!$B$85="Indirect",IF(Inputs!$E$85="Headcount",Inputs!$C$85*'Allocation Drivers'!B18/'Allocation Drivers'!$B$23/'Activity levels'!$J19,IF(Inputs!$E$85="Floor Space",Inputs!$C$85*'Allocation Drivers'!C18/'Allocation Drivers'!$C$23/'Activity levels'!$J19,IF(Inputs!$E$85="Finance Time",Inputs!$C$85*'Allocation Drivers'!D18/'Allocation Drivers'!$D$23/'Activity levels'!$J19,IF(Inputs!$E$85="Meals Provided",Inputs!$C$85*'Allocation Drivers'!E18/'Allocation Drivers'!$E$23/'Activity levels'!$J19,IF(Inputs!$E$85="Clinical Time",Inputs!$C$85*'Allocation Drivers'!F18/'Allocation Drivers'!$F$23/'Activity levels'!$J19,0))))),0))</f>
        <v>0</v>
      </c>
    </row>
    <row r="62" spans="1:17" x14ac:dyDescent="0.2">
      <c r="A62" t="s">
        <v>74</v>
      </c>
      <c r="B62" s="7">
        <f>IF(Inputs!$B$87="Direct",IF(Inputs!$D$87="Inpatient (Adult)",Inputs!$C$87/'Activity levels'!$J4,0),IF(Inputs!$B$87="Indirect",IF(Inputs!$E$87="Headcount",Inputs!$C$87*'Allocation Drivers'!B4/'Allocation Drivers'!$B$23/'Activity levels'!$J4,IF(Inputs!$E$87="Floor Space",Inputs!$C$87*'Allocation Drivers'!C4/'Allocation Drivers'!$C$23/'Activity levels'!$J4,IF(Inputs!$E$87="Finance Time",Inputs!$C$87*'Allocation Drivers'!D4/'Allocation Drivers'!$D$23/'Activity levels'!$J4,IF(Inputs!$E$87="Meals Provided",Inputs!$C$87*'Allocation Drivers'!E4/'Allocation Drivers'!$E$23/'Activity levels'!$J4,IF(Inputs!$E$87="Clinical Time",Inputs!$C$87*'Allocation Drivers'!F4/'Allocation Drivers'!$F$23/'Activity levels'!$J4,0))))),0))</f>
        <v>0</v>
      </c>
      <c r="C62" s="7">
        <f>IF(Inputs!$B$87="Direct",IF(Inputs!$D$87="Outpatient / Hospital Inreach (Adult)",Inputs!$C$87/'Activity levels'!$J5,0),IF(Inputs!$B$87="Indirect",IF(Inputs!$E$87="Headcount",Inputs!$C$87*'Allocation Drivers'!B5/'Allocation Drivers'!$B$23/'Activity levels'!$J5,IF(Inputs!$E$87="Floor Space",Inputs!$C$87*'Allocation Drivers'!C5/'Allocation Drivers'!$C$23/'Activity levels'!$J5,IF(Inputs!$E$87="Finance Time",Inputs!$C$87*'Allocation Drivers'!D5/'Allocation Drivers'!$D$23/'Activity levels'!$J5,IF(Inputs!$E$87="Meals Provided",Inputs!$C$87*'Allocation Drivers'!E5/'Allocation Drivers'!$E$23/'Activity levels'!$J5,IF(Inputs!$E$87="Clinical Time",Inputs!$C$87*'Allocation Drivers'!F5/'Allocation Drivers'!$F$23/'Activity levels'!$J5,0))))),0))</f>
        <v>0</v>
      </c>
      <c r="D62" s="7">
        <f>IF(Inputs!$B$87="Direct",IF(Inputs!$D$87="Specialist Care at Home (Hospice at Home / Rapid Response etc) (Adult)",Inputs!$C$87/'Activity levels'!$J6,0),IF(Inputs!$B$87="Indirect",IF(Inputs!$E$87="Headcount",Inputs!$C$87*'Allocation Drivers'!B6/'Allocation Drivers'!$B$23/'Activity levels'!$J6,IF(Inputs!$E$87="Floor Space",Inputs!$C$87*'Allocation Drivers'!C6/'Allocation Drivers'!$C$23/'Activity levels'!$J6,IF(Inputs!$E$87="Finance Time",Inputs!$C$87*'Allocation Drivers'!D6/'Allocation Drivers'!$D$23/'Activity levels'!$J6,IF(Inputs!$E$87="Meals Provided",Inputs!$C$87*'Allocation Drivers'!E6/'Allocation Drivers'!$E$23/'Activity levels'!$J6,IF(Inputs!$E$87="Clinical Time",Inputs!$C$87*'Allocation Drivers'!F6/'Allocation Drivers'!$F$23/'Activity levels'!$J6,0))))),0))</f>
        <v>0</v>
      </c>
      <c r="E62" s="7">
        <f>IF(Inputs!$B$87="Direct",IF(Inputs!$D$87="Generalist / Non-specialist Community Visits (Adult)",Inputs!$C$87/'Activity levels'!$J7,0),IF(Inputs!$B$87="Indirect",IF(Inputs!$E$87="Headcount",Inputs!$C$87*'Allocation Drivers'!B7/'Allocation Drivers'!$B$23/'Activity levels'!$J7,IF(Inputs!$E$87="Floor Space",Inputs!$C$87*'Allocation Drivers'!C7/'Allocation Drivers'!$C$23/'Activity levels'!$J7,IF(Inputs!$E$87="Finance Time",Inputs!$C$87*'Allocation Drivers'!D7/'Allocation Drivers'!$D$23/'Activity levels'!$J7,IF(Inputs!$E$87="Meals Provided",Inputs!$C$87*'Allocation Drivers'!E7/'Allocation Drivers'!$E$23/'Activity levels'!$J7,IF(Inputs!$E$87="Clinical Time",Inputs!$C$87*'Allocation Drivers'!F7/'Allocation Drivers'!$F$23/'Activity levels'!$J7,0))))),0))</f>
        <v>0</v>
      </c>
      <c r="F62" s="7" t="e">
        <f>IF(Inputs!$B$87="Direct",IF(Inputs!$D$87="Domicilliary Care",Inputs!$C$87/'Activity levels'!$J16,0),IF(Inputs!$B$87="Indirect",IF(Inputs!$E$87="Headcount",Inputs!$C$87*'Allocation Drivers'!B15/'Allocation Drivers'!$B$23/'Activity levels'!$J16,IF(Inputs!$E$87="Floor Space",Inputs!$C$87*'Allocation Drivers'!C15/'Allocation Drivers'!$C$23/'Activity levels'!$J16,IF(Inputs!$E$87="Finance Time",Inputs!$C$87*'Allocation Drivers'!D15/'Allocation Drivers'!$D$23/'Activity levels'!$J16,IF(Inputs!$E$87="Meals Provided",Inputs!$C$87*'Allocation Drivers'!E15/'Allocation Drivers'!$E$23/'Activity levels'!$J16,IF(Inputs!$E$87="Clinical Time",Inputs!$C$87*'Allocation Drivers'!F15/'Allocation Drivers'!$F$23/'Activity levels'!$J16,0))))),0))</f>
        <v>#DIV/0!</v>
      </c>
      <c r="G62" s="7">
        <f>IF(Inputs!$B$87="Direct",IF(Inputs!$D$87="Lymphoedema",Inputs!$C$87/'Activity levels'!$J8,0),IF(Inputs!$B$87="Indirect",IF(Inputs!$E$87="Headcount",Inputs!$C$87*'Allocation Drivers'!B8/'Allocation Drivers'!$B$23/'Activity levels'!$J8,IF(Inputs!$E$87="Floor Space",Inputs!$C$87*'Allocation Drivers'!C8/'Allocation Drivers'!$C$23/'Activity levels'!$J8,IF(Inputs!$E$87="Finance Time",Inputs!$C$87*'Allocation Drivers'!D8/'Allocation Drivers'!$D$23/'Activity levels'!$J8,IF(Inputs!$E$87="Meals Provided",Inputs!$C$87*'Allocation Drivers'!E8/'Allocation Drivers'!$E$23/'Activity levels'!$J8,IF(Inputs!$E$87="Clinical Time",Inputs!$C$87*'Allocation Drivers'!F8/'Allocation Drivers'!$F$23/'Activity levels'!$J8,0))))),0))</f>
        <v>0</v>
      </c>
      <c r="H62" s="7">
        <f>IF(Inputs!$B$87="Direct",IF(Inputs!$D$87="Education",Inputs!$C$87/'Activity levels'!$J9,0),IF(Inputs!$B$87="Indirect",IF(Inputs!$E$87="Headcount",Inputs!$C$87*'Allocation Drivers'!B9/'Allocation Drivers'!$B$23/'Activity levels'!$J9,IF(Inputs!$E$87="Floor Space",Inputs!$C$87*'Allocation Drivers'!C9/'Allocation Drivers'!$C$23/'Activity levels'!$J9,IF(Inputs!$E$87="Finance Time",Inputs!$C$87*'Allocation Drivers'!D9/'Allocation Drivers'!$D$23/'Activity levels'!$J9,IF(Inputs!$E$87="Meals Provided",Inputs!$C$87*'Allocation Drivers'!E9/'Allocation Drivers'!$E$23/'Activity levels'!$J9,IF(Inputs!$E$87="Clinical Time",Inputs!$C$87*'Allocation Drivers'!F9/'Allocation Drivers'!$F$23/'Activity levels'!$J9,0))))),0))</f>
        <v>0</v>
      </c>
      <c r="I62" s="7">
        <f>IF(Inputs!$B$87="Direct",IF(Inputs!$D$87="Research",Inputs!$C$87/'Activity levels'!$J10,0),IF(Inputs!$B$87="Indirect",IF(Inputs!$E$87="Headcount",Inputs!$C$87*'Allocation Drivers'!B10/'Allocation Drivers'!$B$23/'Activity levels'!$J10,IF(Inputs!$E$87="Floor Space",Inputs!$C$87*'Allocation Drivers'!C10/'Allocation Drivers'!$C$23/'Activity levels'!$J10,IF(Inputs!$E$87="Finance Time",Inputs!$C$87*'Allocation Drivers'!D10/'Allocation Drivers'!$D$23/'Activity levels'!$J10,IF(Inputs!$E$87="Meals Provided",Inputs!$C$87*'Allocation Drivers'!E10/'Allocation Drivers'!$E$23/'Activity levels'!$J10,IF(Inputs!$E$87="Clinical Time",Inputs!$C$87*'Allocation Drivers'!F10/'Allocation Drivers'!$F$23/'Activity levels'!$J10,0))))),0))</f>
        <v>0</v>
      </c>
      <c r="J62" s="7">
        <f>IF(Inputs!$B$87="Direct",IF(Inputs!$D$87="Bereavement / Family Support / Living Well (Adult)",Inputs!$C$87/'Activity levels'!$J11,0),IF(Inputs!$B$87="Indirect",IF(Inputs!$E$87="Headcount",Inputs!$C$87*'Allocation Drivers'!B11/'Allocation Drivers'!$B$23/'Activity levels'!$J11,IF(Inputs!$E$87="Floor Space",Inputs!$C$87*'Allocation Drivers'!C11/'Allocation Drivers'!$C$23/'Activity levels'!$J11,IF(Inputs!$E$87="Finance Time",Inputs!$C$87*'Allocation Drivers'!D11/'Allocation Drivers'!$D$23/'Activity levels'!$J11,IF(Inputs!$E$87="Meals Provided",Inputs!$C$87*'Allocation Drivers'!E11/'Allocation Drivers'!$E$23/'Activity levels'!$J11,IF(Inputs!$E$87="Clinical Time",Inputs!$C$87*'Allocation Drivers'!F11/'Allocation Drivers'!$F$23/'Activity levels'!$J11,0))))),0))</f>
        <v>0</v>
      </c>
      <c r="K62" s="7">
        <f>IF(Inputs!$B$87="Direct",IF(Inputs!$D$87="Inpatient (Children)",Inputs!$C$87/'Activity levels'!$J12,0),IF(Inputs!$B$87="Indirect",IF(Inputs!$E$87="Headcount",Inputs!$C$87*'Allocation Drivers'!B12/'Allocation Drivers'!$B$23/'Activity levels'!$J12,IF(Inputs!$E$87="Floor Space",Inputs!$C$87*'Allocation Drivers'!C12/'Allocation Drivers'!$C$23/'Activity levels'!$J12,IF(Inputs!$E$87="Finance Time",Inputs!$C$87*'Allocation Drivers'!D12/'Allocation Drivers'!$D$23/'Activity levels'!$J12,IF(Inputs!$E$87="Meals Provided",Inputs!$C$87*'Allocation Drivers'!E12/'Allocation Drivers'!$E$23/'Activity levels'!$J12,IF(Inputs!$E$87="Clinical Time",Inputs!$C$87*'Allocation Drivers'!F12/'Allocation Drivers'!$F$23/'Activity levels'!$J12,0))))),0))</f>
        <v>0</v>
      </c>
      <c r="L62" s="7">
        <f>IF(Inputs!$B$87="Direct",IF(Inputs!$D$87="Outpatient  / Hospital Inreach (Children)",Inputs!$C$87/'Activity levels'!$J13,0),IF(Inputs!$B$87="Indirect",IF(Inputs!$E$87="Headcount",Inputs!$C$87*'Allocation Drivers'!B13/'Allocation Drivers'!$B$23/'Activity levels'!$J13,IF(Inputs!$E$87="Floor Space",Inputs!$C$87*'Allocation Drivers'!C13/'Allocation Drivers'!$C$23/'Activity levels'!$J13,IF(Inputs!$E$87="Finance Time",Inputs!$C$87*'Allocation Drivers'!D13/'Allocation Drivers'!$D$23/'Activity levels'!$J13,IF(Inputs!$E$87="Meals Provided",Inputs!$C$87*'Allocation Drivers'!E13/'Allocation Drivers'!$E$23/'Activity levels'!$J13,IF(Inputs!$E$87="Clinical Time",Inputs!$C$87*'Allocation Drivers'!F13/'Allocation Drivers'!$F$23/'Activity levels'!$J13,0))))),0))</f>
        <v>0</v>
      </c>
      <c r="M62" s="7">
        <f>IF(Inputs!$B$87="Direct",IF(Inputs!$D$87="Specialist Care at Home (Hospice at Home / Rapid Response etc) (Children)",Inputs!$C$87/'Activity levels'!$J14,0),IF(Inputs!$B$87="Indirect",IF(Inputs!$E$87="Headcount",Inputs!$C$87*'Allocation Drivers'!B14/'Allocation Drivers'!$B$23/'Activity levels'!$J14,IF(Inputs!$E$87="Floor Space",Inputs!$C$87*'Allocation Drivers'!C14/'Allocation Drivers'!$C$23/'Activity levels'!$J14,IF(Inputs!$E$87="Finance Time",Inputs!$C$87*'Allocation Drivers'!D14/'Allocation Drivers'!$D$23/'Activity levels'!$J14,IF(Inputs!$E$87="Meals Provided",Inputs!$C$87*'Allocation Drivers'!E14/'Allocation Drivers'!$E$23/'Activity levels'!$J14,IF(Inputs!$E$87="Clinical Time",Inputs!$C$87*'Allocation Drivers'!F14/'Allocation Drivers'!$F$23/'Activity levels'!$J14,0))))),0))</f>
        <v>0</v>
      </c>
      <c r="N62" s="7">
        <f>IF(Inputs!$B$87="Direct",IF(Inputs!$D$87="Generalist / Non-specialist Community Visits (Children)",Inputs!$C$87/'Activity levels'!$J15,0),IF(Inputs!$B$87="Indirect",IF(Inputs!$E$87="Headcount",Inputs!$C$87*'Allocation Drivers'!B15/'Allocation Drivers'!$B$23/'Activity levels'!$J15,IF(Inputs!$E$87="Floor Space",Inputs!$C$87*'Allocation Drivers'!C15/'Allocation Drivers'!$C$23/'Activity levels'!$J15,IF(Inputs!$E$87="Finance Time",Inputs!$C$87*'Allocation Drivers'!D15/'Allocation Drivers'!$D$23/'Activity levels'!$J15,IF(Inputs!$E$87="Meals Provided",Inputs!$C$87*'Allocation Drivers'!E15/'Allocation Drivers'!$E$23/'Activity levels'!$J15,IF(Inputs!$E$87="Clinical Time",Inputs!$C$87*'Allocation Drivers'!F15/'Allocation Drivers'!$F$23/'Activity levels'!$J15,0))))),0))</f>
        <v>0</v>
      </c>
      <c r="O62" s="7">
        <f>IF(Inputs!$B$87="Direct",IF(Inputs!$D$87="Do not use",Inputs!$C$87/'Activity levels'!$J17,0),IF(Inputs!$B$87="Indirect",IF(Inputs!$E$87="Headcount",Inputs!$C$87*'Allocation Drivers'!B16/'Allocation Drivers'!$B$23/'Activity levels'!$J17,IF(Inputs!$E$87="Floor Space",Inputs!$C$87*'Allocation Drivers'!C16/'Allocation Drivers'!$C$23/'Activity levels'!$J17,IF(Inputs!$E$87="Finance Time",Inputs!$C$87*'Allocation Drivers'!D16/'Allocation Drivers'!$D$23/'Activity levels'!$J17,IF(Inputs!$E$87="Meals Provided",Inputs!$C$87*'Allocation Drivers'!E16/'Allocation Drivers'!$E$23/'Activity levels'!$J17,IF(Inputs!$E$87="Clinical Time",Inputs!$C$87*'Allocation Drivers'!F16/'Allocation Drivers'!$F$23/'Activity levels'!$J17,0))))),0))</f>
        <v>0</v>
      </c>
      <c r="P62" s="7">
        <f>IF(Inputs!$B$87="Direct",IF(Inputs!$D$87="Do not use",Inputs!$C$87/'Activity levels'!$J18,0),IF(Inputs!$B$87="Indirect",IF(Inputs!$E$87="Headcount",Inputs!$C$87*'Allocation Drivers'!B17/'Allocation Drivers'!$B$23/'Activity levels'!$J18,IF(Inputs!$E$87="Floor Space",Inputs!$C$87*'Allocation Drivers'!C17/'Allocation Drivers'!$C$23/'Activity levels'!$J18,IF(Inputs!$E$87="Finance Time",Inputs!$C$87*'Allocation Drivers'!D17/'Allocation Drivers'!$D$23/'Activity levels'!$J18,IF(Inputs!$E$87="Meals Provided",Inputs!$C$87*'Allocation Drivers'!E17/'Allocation Drivers'!$E$23/'Activity levels'!$J18,IF(Inputs!$E$87="Clinical Time",Inputs!$C$87*'Allocation Drivers'!F17/'Allocation Drivers'!$F$23/'Activity levels'!$J18,0))))),0))</f>
        <v>0</v>
      </c>
      <c r="Q62" s="7">
        <f>IF(Inputs!$B$87="Direct",IF(Inputs!$D$87="Bereavement / Family support / Living well (Children)",Inputs!$C$87/'Activity levels'!$J19,0),IF(Inputs!$B$87="Indirect",IF(Inputs!$E$87="Headcount",Inputs!$C$87*'Allocation Drivers'!B18/'Allocation Drivers'!$B$23/'Activity levels'!$J19,IF(Inputs!$E$87="Floor Space",Inputs!$C$87*'Allocation Drivers'!C18/'Allocation Drivers'!$C$23/'Activity levels'!$J19,IF(Inputs!$E$87="Finance Time",Inputs!$C$87*'Allocation Drivers'!D18/'Allocation Drivers'!$D$23/'Activity levels'!$J19,IF(Inputs!$E$87="Meals Provided",Inputs!$C$87*'Allocation Drivers'!E18/'Allocation Drivers'!$E$23/'Activity levels'!$J19,IF(Inputs!$E$87="Clinical Time",Inputs!$C$87*'Allocation Drivers'!F18/'Allocation Drivers'!$F$23/'Activity levels'!$J19,0))))),0))</f>
        <v>0</v>
      </c>
    </row>
    <row r="63" spans="1:17" x14ac:dyDescent="0.2">
      <c r="A63" t="s">
        <v>77</v>
      </c>
      <c r="B63" s="7">
        <f>IF(Inputs!$B$88="Direct",IF(Inputs!$D$88="Inpatient (Adult)",Inputs!$C$88/'Activity levels'!$J4,0),IF(Inputs!$B$88="Indirect",IF(Inputs!$E$88="Headcount",Inputs!$C$88*'Allocation Drivers'!B4/'Allocation Drivers'!$B$23/'Activity levels'!$J4,IF(Inputs!$E$88="Floor Space",Inputs!$C$88*'Allocation Drivers'!C4/'Allocation Drivers'!$C$23/'Activity levels'!$J4,IF(Inputs!$E$88="Finance Time",Inputs!$C$88*'Allocation Drivers'!D4/'Allocation Drivers'!$D$23/'Activity levels'!$J4,IF(Inputs!$E$88="Meals Provided",Inputs!$C$88*'Allocation Drivers'!E4/'Allocation Drivers'!$E$23/'Activity levels'!$J4,IF(Inputs!$E$88="Clinical Time",Inputs!$C$88*'Allocation Drivers'!F4/'Allocation Drivers'!$F$23/'Activity levels'!$J4,0))))),0))</f>
        <v>0</v>
      </c>
      <c r="C63" s="7">
        <f>IF(Inputs!$B$88="Direct",IF(Inputs!$D$88="Outpatient / Hospital Inreach (Adult)",Inputs!$C$88/'Activity levels'!$J5,0),IF(Inputs!$B$88="Indirect",IF(Inputs!$E$88="Headcount",Inputs!$C$88*'Allocation Drivers'!B5/'Allocation Drivers'!$B$23/'Activity levels'!$J5,IF(Inputs!$E$88="Floor Space",Inputs!$C$88*'Allocation Drivers'!C5/'Allocation Drivers'!$C$23/'Activity levels'!$J5,IF(Inputs!$E$88="Finance Time",Inputs!$C$88*'Allocation Drivers'!D5/'Allocation Drivers'!$D$23/'Activity levels'!$J5,IF(Inputs!$E$88="Meals Provided",Inputs!$C$88*'Allocation Drivers'!E5/'Allocation Drivers'!$E$23/'Activity levels'!$J5,IF(Inputs!$E$88="Clinical Time",Inputs!$C$88*'Allocation Drivers'!F5/'Allocation Drivers'!$F$23/'Activity levels'!$J5,0))))),0))</f>
        <v>0</v>
      </c>
      <c r="D63" s="7">
        <f>IF(Inputs!$B$88="Direct",IF(Inputs!$D$88="Specialist Care at Home (Hospice at Home / Rapid Response etc) (Adult)",Inputs!$C$88/'Activity levels'!$J6,0),IF(Inputs!$B$88="Indirect",IF(Inputs!$E$88="Headcount",Inputs!$C$88*'Allocation Drivers'!B6/'Allocation Drivers'!$B$23/'Activity levels'!$J6,IF(Inputs!$E$88="Floor Space",Inputs!$C$88*'Allocation Drivers'!C6/'Allocation Drivers'!$C$23/'Activity levels'!$J6,IF(Inputs!$E$88="Finance Time",Inputs!$C$88*'Allocation Drivers'!D6/'Allocation Drivers'!$D$23/'Activity levels'!$J6,IF(Inputs!$E$88="Meals Provided",Inputs!$C$88*'Allocation Drivers'!E6/'Allocation Drivers'!$E$23/'Activity levels'!$J6,IF(Inputs!$E$88="Clinical Time",Inputs!$C$88*'Allocation Drivers'!F6/'Allocation Drivers'!$F$23/'Activity levels'!$J6,0))))),0))</f>
        <v>0</v>
      </c>
      <c r="E63" s="7">
        <f>IF(Inputs!$B$88="Direct",IF(Inputs!$D$88="Generalist / Non-specialist Community Visits (Adult)",Inputs!$C$88/'Activity levels'!$J7,0),IF(Inputs!$B$88="Indirect",IF(Inputs!$E$88="Headcount",Inputs!$C$88*'Allocation Drivers'!B7/'Allocation Drivers'!$B$23/'Activity levels'!$J7,IF(Inputs!$E$88="Floor Space",Inputs!$C$88*'Allocation Drivers'!C7/'Allocation Drivers'!$C$23/'Activity levels'!$J7,IF(Inputs!$E$88="Finance Time",Inputs!$C$88*'Allocation Drivers'!D7/'Allocation Drivers'!$D$23/'Activity levels'!$J7,IF(Inputs!$E$88="Meals Provided",Inputs!$C$88*'Allocation Drivers'!E7/'Allocation Drivers'!$E$23/'Activity levels'!$J7,IF(Inputs!$E$88="Clinical Time",Inputs!$C$88*'Allocation Drivers'!F7/'Allocation Drivers'!$F$23/'Activity levels'!$J7,0))))),0))</f>
        <v>0</v>
      </c>
      <c r="F63" s="7" t="e">
        <f>IF(Inputs!$B$88="Direct",IF(Inputs!$D$88="Domicilliary Care",Inputs!$C$88/'Activity levels'!$J16,0),IF(Inputs!$B$88="Indirect",IF(Inputs!$E$88="Headcount",Inputs!$C$88*'Allocation Drivers'!B15/'Allocation Drivers'!$B$23/'Activity levels'!$J16,IF(Inputs!$E$88="Floor Space",Inputs!$C$88*'Allocation Drivers'!C15/'Allocation Drivers'!$C$23/'Activity levels'!$J16,IF(Inputs!$E$88="Finance Time",Inputs!$C$88*'Allocation Drivers'!D15/'Allocation Drivers'!$D$23/'Activity levels'!$J16,IF(Inputs!$E$88="Meals Provided",Inputs!$C$88*'Allocation Drivers'!E15/'Allocation Drivers'!$E$23/'Activity levels'!$J16,IF(Inputs!$E$88="Clinical Time",Inputs!$C$88*'Allocation Drivers'!F15/'Allocation Drivers'!$F$23/'Activity levels'!$J16,0))))),0))</f>
        <v>#DIV/0!</v>
      </c>
      <c r="G63" s="7">
        <f>IF(Inputs!$B$88="Direct",IF(Inputs!$D$88="Lymphoedema",Inputs!$C$88/'Activity levels'!$J8,0),IF(Inputs!$B$88="Indirect",IF(Inputs!$E$88="Headcount",Inputs!$C$88*'Allocation Drivers'!B8/'Allocation Drivers'!$B$23/'Activity levels'!$J8,IF(Inputs!$E$88="Floor Space",Inputs!$C$88*'Allocation Drivers'!C8/'Allocation Drivers'!$C$23/'Activity levels'!$J8,IF(Inputs!$E$88="Finance Time",Inputs!$C$88*'Allocation Drivers'!D8/'Allocation Drivers'!$D$23/'Activity levels'!$J8,IF(Inputs!$E$88="Meals Provided",Inputs!$C$88*'Allocation Drivers'!E8/'Allocation Drivers'!$E$23/'Activity levels'!$J8,IF(Inputs!$E$88="Clinical Time",Inputs!$C$88*'Allocation Drivers'!F8/'Allocation Drivers'!$F$23/'Activity levels'!$J8,0))))),0))</f>
        <v>0</v>
      </c>
      <c r="H63" s="7">
        <f>IF(Inputs!$B$88="Direct",IF(Inputs!$D$88="Education",Inputs!$C$88/'Activity levels'!$J9,0),IF(Inputs!$B$88="Indirect",IF(Inputs!$E$88="Headcount",Inputs!$C$88*'Allocation Drivers'!B9/'Allocation Drivers'!$B$23/'Activity levels'!$J9,IF(Inputs!$E$88="Floor Space",Inputs!$C$88*'Allocation Drivers'!C9/'Allocation Drivers'!$C$23/'Activity levels'!$J9,IF(Inputs!$E$88="Finance Time",Inputs!$C$88*'Allocation Drivers'!D9/'Allocation Drivers'!$D$23/'Activity levels'!$J9,IF(Inputs!$E$88="Meals Provided",Inputs!$C$88*'Allocation Drivers'!E9/'Allocation Drivers'!$E$23/'Activity levels'!$J9,IF(Inputs!$E$88="Clinical Time",Inputs!$C$88*'Allocation Drivers'!F9/'Allocation Drivers'!$F$23/'Activity levels'!$J9,0))))),0))</f>
        <v>0</v>
      </c>
      <c r="I63" s="7">
        <f>IF(Inputs!$B$88="Direct",IF(Inputs!$D$88="Research",Inputs!$C$88/'Activity levels'!$J10,0),IF(Inputs!$B$88="Indirect",IF(Inputs!$E$88="Headcount",Inputs!$C$88*'Allocation Drivers'!B10/'Allocation Drivers'!$B$23/'Activity levels'!$J10,IF(Inputs!$E$88="Floor Space",Inputs!$C$88*'Allocation Drivers'!C10/'Allocation Drivers'!$C$23/'Activity levels'!$J10,IF(Inputs!$E$88="Finance Time",Inputs!$C$88*'Allocation Drivers'!D10/'Allocation Drivers'!$D$23/'Activity levels'!$J10,IF(Inputs!$E$88="Meals Provided",Inputs!$C$88*'Allocation Drivers'!E10/'Allocation Drivers'!$E$23/'Activity levels'!$J10,IF(Inputs!$E$88="Clinical Time",Inputs!$C$88*'Allocation Drivers'!F10/'Allocation Drivers'!$F$23/'Activity levels'!$J10,0))))),0))</f>
        <v>0</v>
      </c>
      <c r="J63" s="7">
        <f>IF(Inputs!$B$88="Direct",IF(Inputs!$D$88="Bereavement / Family Support / Living Well (Adult)",Inputs!$C$88/'Activity levels'!$J11,0),IF(Inputs!$B$88="Indirect",IF(Inputs!$E$88="Headcount",Inputs!$C$88*'Allocation Drivers'!B11/'Allocation Drivers'!$B$23/'Activity levels'!$J11,IF(Inputs!$E$88="Floor Space",Inputs!$C$88*'Allocation Drivers'!C11/'Allocation Drivers'!$C$23/'Activity levels'!$J11,IF(Inputs!$E$88="Finance Time",Inputs!$C$88*'Allocation Drivers'!D11/'Allocation Drivers'!$D$23/'Activity levels'!$J11,IF(Inputs!$E$88="Meals Provided",Inputs!$C$88*'Allocation Drivers'!E11/'Allocation Drivers'!$E$23/'Activity levels'!$J11,IF(Inputs!$E$88="Clinical Time",Inputs!$C$88*'Allocation Drivers'!F11/'Allocation Drivers'!$F$23/'Activity levels'!$J11,0))))),0))</f>
        <v>0</v>
      </c>
      <c r="K63" s="7">
        <f>IF(Inputs!$B$88="Direct",IF(Inputs!$D$88="Inpatient (Children)",Inputs!$C$88/'Activity levels'!$J12,0),IF(Inputs!$B$88="Indirect",IF(Inputs!$E$88="Headcount",Inputs!$C$88*'Allocation Drivers'!B12/'Allocation Drivers'!$B$23/'Activity levels'!$J12,IF(Inputs!$E$88="Floor Space",Inputs!$C$88*'Allocation Drivers'!C12/'Allocation Drivers'!$C$23/'Activity levels'!$J12,IF(Inputs!$E$88="Finance Time",Inputs!$C$88*'Allocation Drivers'!D12/'Allocation Drivers'!$D$23/'Activity levels'!$J12,IF(Inputs!$E$88="Meals Provided",Inputs!$C$88*'Allocation Drivers'!E12/'Allocation Drivers'!$E$23/'Activity levels'!$J12,IF(Inputs!$E$88="Clinical Time",Inputs!$C$88*'Allocation Drivers'!F12/'Allocation Drivers'!$F$23/'Activity levels'!$J12,0))))),0))</f>
        <v>0</v>
      </c>
      <c r="L63" s="7">
        <f>IF(Inputs!$B$88="Direct",IF(Inputs!$D$88="Outpatient  / Hospital Inreach (Children)",Inputs!$C$88/'Activity levels'!$J13,0),IF(Inputs!$B$88="Indirect",IF(Inputs!$E$88="Headcount",Inputs!$C$88*'Allocation Drivers'!B13/'Allocation Drivers'!$B$23/'Activity levels'!$J13,IF(Inputs!$E$88="Floor Space",Inputs!$C$88*'Allocation Drivers'!C13/'Allocation Drivers'!$C$23/'Activity levels'!$J13,IF(Inputs!$E$88="Finance Time",Inputs!$C$88*'Allocation Drivers'!D13/'Allocation Drivers'!$D$23/'Activity levels'!$J13,IF(Inputs!$E$88="Meals Provided",Inputs!$C$88*'Allocation Drivers'!E13/'Allocation Drivers'!$E$23/'Activity levels'!$J13,IF(Inputs!$E$88="Clinical Time",Inputs!$C$88*'Allocation Drivers'!F13/'Allocation Drivers'!$F$23/'Activity levels'!$J13,0))))),0))</f>
        <v>0</v>
      </c>
      <c r="M63" s="7">
        <f>IF(Inputs!$B$88="Direct",IF(Inputs!$D$88="Specialist Care at Home (Hospice at Home / Rapid Response etc) (Children)",Inputs!$C$88/'Activity levels'!$J14,0),IF(Inputs!$B$88="Indirect",IF(Inputs!$E$88="Headcount",Inputs!$C$88*'Allocation Drivers'!B14/'Allocation Drivers'!$B$23/'Activity levels'!$J14,IF(Inputs!$E$88="Floor Space",Inputs!$C$88*'Allocation Drivers'!C14/'Allocation Drivers'!$C$23/'Activity levels'!$J14,IF(Inputs!$E$88="Finance Time",Inputs!$C$88*'Allocation Drivers'!D14/'Allocation Drivers'!$D$23/'Activity levels'!$J14,IF(Inputs!$E$88="Meals Provided",Inputs!$C$88*'Allocation Drivers'!E14/'Allocation Drivers'!$E$23/'Activity levels'!$J14,IF(Inputs!$E$88="Clinical Time",Inputs!$C$88*'Allocation Drivers'!F14/'Allocation Drivers'!$F$23/'Activity levels'!$J14,0))))),0))</f>
        <v>0</v>
      </c>
      <c r="N63" s="7">
        <f>IF(Inputs!$B$88="Direct",IF(Inputs!$D$88="Generalist / Non-specialist Community Visits (Children)",Inputs!$C$88/'Activity levels'!$J15,0),IF(Inputs!$B$88="Indirect",IF(Inputs!$E$88="Headcount",Inputs!$C$88*'Allocation Drivers'!B15/'Allocation Drivers'!$B$23/'Activity levels'!$J15,IF(Inputs!$E$88="Floor Space",Inputs!$C$88*'Allocation Drivers'!C15/'Allocation Drivers'!$C$23/'Activity levels'!$J15,IF(Inputs!$E$88="Finance Time",Inputs!$C$88*'Allocation Drivers'!D15/'Allocation Drivers'!$D$23/'Activity levels'!$J15,IF(Inputs!$E$88="Meals Provided",Inputs!$C$88*'Allocation Drivers'!E15/'Allocation Drivers'!$E$23/'Activity levels'!$J15,IF(Inputs!$E$88="Clinical Time",Inputs!$C$88*'Allocation Drivers'!F15/'Allocation Drivers'!$F$23/'Activity levels'!$J15,0))))),0))</f>
        <v>0</v>
      </c>
      <c r="O63" s="7">
        <f>IF(Inputs!$B$88="Direct",IF(Inputs!$D$88="Do not use",Inputs!$C$88/'Activity levels'!$J17,0),IF(Inputs!$B$88="Indirect",IF(Inputs!$E$88="Headcount",Inputs!$C$88*'Allocation Drivers'!B16/'Allocation Drivers'!$B$23/'Activity levels'!$J17,IF(Inputs!$E$88="Floor Space",Inputs!$C$88*'Allocation Drivers'!C16/'Allocation Drivers'!$C$23/'Activity levels'!$J17,IF(Inputs!$E$88="Finance Time",Inputs!$C$88*'Allocation Drivers'!D16/'Allocation Drivers'!$D$23/'Activity levels'!$J17,IF(Inputs!$E$88="Meals Provided",Inputs!$C$88*'Allocation Drivers'!E16/'Allocation Drivers'!$E$23/'Activity levels'!$J17,IF(Inputs!$E$88="Clinical Time",Inputs!$C$88*'Allocation Drivers'!F16/'Allocation Drivers'!$F$23/'Activity levels'!$J17,0))))),0))</f>
        <v>0</v>
      </c>
      <c r="P63" s="7">
        <f>IF(Inputs!$B$88="Direct",IF(Inputs!$D$88="Do not use",Inputs!$C$88/'Activity levels'!$J18,0),IF(Inputs!$B$88="Indirect",IF(Inputs!$E$88="Headcount",Inputs!$C$88*'Allocation Drivers'!B17/'Allocation Drivers'!$B$23/'Activity levels'!$J18,IF(Inputs!$E$88="Floor Space",Inputs!$C$88*'Allocation Drivers'!C17/'Allocation Drivers'!$C$23/'Activity levels'!$J18,IF(Inputs!$E$88="Finance Time",Inputs!$C$88*'Allocation Drivers'!D17/'Allocation Drivers'!$D$23/'Activity levels'!$J18,IF(Inputs!$E$88="Meals Provided",Inputs!$C$88*'Allocation Drivers'!E17/'Allocation Drivers'!$E$23/'Activity levels'!$J18,IF(Inputs!$E$88="Clinical Time",Inputs!$C$88*'Allocation Drivers'!F17/'Allocation Drivers'!$F$23/'Activity levels'!$J18,0))))),0))</f>
        <v>0</v>
      </c>
      <c r="Q63" s="7">
        <f>IF(Inputs!$B$88="Direct",IF(Inputs!$D$88="Bereavement / Family support / Living well (Children)",Inputs!$C$88/'Activity levels'!$J19,0),IF(Inputs!$B$88="Indirect",IF(Inputs!$E$88="Headcount",Inputs!$C$88*'Allocation Drivers'!B18/'Allocation Drivers'!$B$23/'Activity levels'!$J19,IF(Inputs!$E$88="Floor Space",Inputs!$C$88*'Allocation Drivers'!C18/'Allocation Drivers'!$C$23/'Activity levels'!$J19,IF(Inputs!$E$88="Finance Time",Inputs!$C$88*'Allocation Drivers'!D18/'Allocation Drivers'!$D$23/'Activity levels'!$J19,IF(Inputs!$E$88="Meals Provided",Inputs!$C$88*'Allocation Drivers'!E18/'Allocation Drivers'!$E$23/'Activity levels'!$J19,IF(Inputs!$E$88="Clinical Time",Inputs!$C$88*'Allocation Drivers'!F18/'Allocation Drivers'!$F$23/'Activity levels'!$J19,0))))),0))</f>
        <v>0</v>
      </c>
    </row>
    <row r="64" spans="1:17" x14ac:dyDescent="0.2">
      <c r="A64" t="s">
        <v>86</v>
      </c>
      <c r="B64" s="7">
        <f>IF(Inputs!$B$89="Direct",IF(Inputs!$D$89="Inpatient (Adult)",Inputs!$C$89/'Activity levels'!$J4,0),IF(Inputs!$B$89="Indirect",IF(Inputs!$E$89="Headcount",Inputs!$C$89*'Allocation Drivers'!B4/'Allocation Drivers'!$B$23/'Activity levels'!$J4,IF(Inputs!$E$89="Floor Space",Inputs!$C$89*'Allocation Drivers'!C4/'Allocation Drivers'!$C$23/'Activity levels'!$J4,IF(Inputs!$E$89="Finance Time",Inputs!$C$89*'Allocation Drivers'!D4/'Allocation Drivers'!$D$23/'Activity levels'!$J4,IF(Inputs!$E$89="Meals Provided",Inputs!$C$89*'Allocation Drivers'!E4/'Allocation Drivers'!$E$23/'Activity levels'!$J4,IF(Inputs!$E$89="Clinical Time",Inputs!$C$89*'Allocation Drivers'!F4/'Allocation Drivers'!$F$23/'Activity levels'!$J4,0))))),0))</f>
        <v>0</v>
      </c>
      <c r="C64" s="7">
        <f>IF(Inputs!$B$89="Direct",IF(Inputs!$D$89="Outpatient / Hospital Inreach (Adult)",Inputs!$C$89/'Activity levels'!$J5,0),IF(Inputs!$B$89="Indirect",IF(Inputs!$E$89="Headcount",Inputs!$C$89*'Allocation Drivers'!B5/'Allocation Drivers'!$B$23/'Activity levels'!$J5,IF(Inputs!$E$89="Floor Space",Inputs!$C$89*'Allocation Drivers'!C5/'Allocation Drivers'!$C$23/'Activity levels'!$J5,IF(Inputs!$E$89="Finance Time",Inputs!$C$89*'Allocation Drivers'!D5/'Allocation Drivers'!$D$23/'Activity levels'!$J5,IF(Inputs!$E$89="Meals Provided",Inputs!$C$89*'Allocation Drivers'!E5/'Allocation Drivers'!$E$23/'Activity levels'!$J5,IF(Inputs!$E$89="Clinical Time",Inputs!$C$89*'Allocation Drivers'!F5/'Allocation Drivers'!$F$23/'Activity levels'!$J5,0))))),0))</f>
        <v>0</v>
      </c>
      <c r="D64" s="7">
        <f>IF(Inputs!$B$89="Direct",IF(Inputs!$D$89="Specialist Care at Home (Hospice at Home / Rapid Response etc) (Adult)",Inputs!$C$89/'Activity levels'!$J6,0),IF(Inputs!$B$89="Indirect",IF(Inputs!$E$89="Headcount",Inputs!$C$89*'Allocation Drivers'!B6/'Allocation Drivers'!$B$23/'Activity levels'!$J6,IF(Inputs!$E$89="Floor Space",Inputs!$C$89*'Allocation Drivers'!C6/'Allocation Drivers'!$C$23/'Activity levels'!$J6,IF(Inputs!$E$89="Finance Time",Inputs!$C$89*'Allocation Drivers'!D6/'Allocation Drivers'!$D$23/'Activity levels'!$J6,IF(Inputs!$E$89="Meals Provided",Inputs!$C$89*'Allocation Drivers'!E6/'Allocation Drivers'!$E$23/'Activity levels'!$J6,IF(Inputs!$E$89="Clinical Time",Inputs!$C$89*'Allocation Drivers'!F6/'Allocation Drivers'!$F$23/'Activity levels'!$J6,0))))),0))</f>
        <v>0</v>
      </c>
      <c r="E64" s="7">
        <f>IF(Inputs!$B$89="Direct",IF(Inputs!$D$89="Generalist / Non-specialist Community Visits (Adult)",Inputs!$C$89/'Activity levels'!$J7,0),IF(Inputs!$B$89="Indirect",IF(Inputs!$E$89="Headcount",Inputs!$C$89*'Allocation Drivers'!B7/'Allocation Drivers'!$B$23/'Activity levels'!$J7,IF(Inputs!$E$89="Floor Space",Inputs!$C$89*'Allocation Drivers'!C7/'Allocation Drivers'!$C$23/'Activity levels'!$J7,IF(Inputs!$E$89="Finance Time",Inputs!$C$89*'Allocation Drivers'!D7/'Allocation Drivers'!$D$23/'Activity levels'!$J7,IF(Inputs!$E$89="Meals Provided",Inputs!$C$89*'Allocation Drivers'!E7/'Allocation Drivers'!$E$23/'Activity levels'!$J7,IF(Inputs!$E$89="Clinical Time",Inputs!$C$89*'Allocation Drivers'!F7/'Allocation Drivers'!$F$23/'Activity levels'!$J7,0))))),0))</f>
        <v>0</v>
      </c>
      <c r="F64" s="7" t="e">
        <f>IF(Inputs!$B$89="Direct",IF(Inputs!$D$89="Domicilliary Care",Inputs!$C$89/'Activity levels'!$J16,0),IF(Inputs!$B$89="Indirect",IF(Inputs!$E$89="Headcount",Inputs!$C$89*'Allocation Drivers'!B15/'Allocation Drivers'!$B$23/'Activity levels'!$J16,IF(Inputs!$E$89="Floor Space",Inputs!$C$89*'Allocation Drivers'!C15/'Allocation Drivers'!$C$23/'Activity levels'!$J16,IF(Inputs!$E$89="Finance Time",Inputs!$C$89*'Allocation Drivers'!D15/'Allocation Drivers'!$D$23/'Activity levels'!$J16,IF(Inputs!$E$89="Meals Provided",Inputs!$C$89*'Allocation Drivers'!E15/'Allocation Drivers'!$E$23/'Activity levels'!$J16,IF(Inputs!$E$89="Clinical Time",Inputs!$C$89*'Allocation Drivers'!F15/'Allocation Drivers'!$F$23/'Activity levels'!$J16,0))))),0))</f>
        <v>#DIV/0!</v>
      </c>
      <c r="G64" s="7">
        <f>IF(Inputs!$B$89="Direct",IF(Inputs!$D$89="Lymphoedema",Inputs!$C$89/'Activity levels'!$J8,0),IF(Inputs!$B$89="Indirect",IF(Inputs!$E$89="Headcount",Inputs!$C$89*'Allocation Drivers'!B8/'Allocation Drivers'!$B$23/'Activity levels'!$J8,IF(Inputs!$E$89="Floor Space",Inputs!$C$89*'Allocation Drivers'!C8/'Allocation Drivers'!$C$23/'Activity levels'!$J8,IF(Inputs!$E$89="Finance Time",Inputs!$C$89*'Allocation Drivers'!D8/'Allocation Drivers'!$D$23/'Activity levels'!$J8,IF(Inputs!$E$89="Meals Provided",Inputs!$C$89*'Allocation Drivers'!E8/'Allocation Drivers'!$E$23/'Activity levels'!$J8,IF(Inputs!$E$89="Clinical Time",Inputs!$C$89*'Allocation Drivers'!F8/'Allocation Drivers'!$F$23/'Activity levels'!$J8,0))))),0))</f>
        <v>0</v>
      </c>
      <c r="H64" s="7">
        <f>IF(Inputs!$B$89="Direct",IF(Inputs!$D$89="Education",Inputs!$C$89/'Activity levels'!$J9,0),IF(Inputs!$B$89="Indirect",IF(Inputs!$E$89="Headcount",Inputs!$C$89*'Allocation Drivers'!B9/'Allocation Drivers'!$B$23/'Activity levels'!$J9,IF(Inputs!$E$89="Floor Space",Inputs!$C$89*'Allocation Drivers'!C9/'Allocation Drivers'!$C$23/'Activity levels'!$J9,IF(Inputs!$E$89="Finance Time",Inputs!$C$89*'Allocation Drivers'!D9/'Allocation Drivers'!$D$23/'Activity levels'!$J9,IF(Inputs!$E$89="Meals Provided",Inputs!$C$89*'Allocation Drivers'!E9/'Allocation Drivers'!$E$23/'Activity levels'!$J9,IF(Inputs!$E$89="Clinical Time",Inputs!$C$89*'Allocation Drivers'!F9/'Allocation Drivers'!$F$23/'Activity levels'!$J9,0))))),0))</f>
        <v>0</v>
      </c>
      <c r="I64" s="7">
        <f>IF(Inputs!$B$89="Direct",IF(Inputs!$D$89="Research",Inputs!$C$89/'Activity levels'!$J10,0),IF(Inputs!$B$89="Indirect",IF(Inputs!$E$89="Headcount",Inputs!$C$89*'Allocation Drivers'!B10/'Allocation Drivers'!$B$23/'Activity levels'!$J10,IF(Inputs!$E$89="Floor Space",Inputs!$C$89*'Allocation Drivers'!C10/'Allocation Drivers'!$C$23/'Activity levels'!$J10,IF(Inputs!$E$89="Finance Time",Inputs!$C$89*'Allocation Drivers'!D10/'Allocation Drivers'!$D$23/'Activity levels'!$J10,IF(Inputs!$E$89="Meals Provided",Inputs!$C$89*'Allocation Drivers'!E10/'Allocation Drivers'!$E$23/'Activity levels'!$J10,IF(Inputs!$E$89="Clinical Time",Inputs!$C$89*'Allocation Drivers'!F10/'Allocation Drivers'!$F$23/'Activity levels'!$J10,0))))),0))</f>
        <v>0</v>
      </c>
      <c r="J64" s="7">
        <f>IF(Inputs!$B$89="Direct",IF(Inputs!$D$89="Bereavement / Family Support / Living Well (Adult)",Inputs!$C$89/'Activity levels'!$J11,0),IF(Inputs!$B$89="Indirect",IF(Inputs!$E$89="Headcount",Inputs!$C$89*'Allocation Drivers'!B11/'Allocation Drivers'!$B$23/'Activity levels'!$J11,IF(Inputs!$E$89="Floor Space",Inputs!$C$89*'Allocation Drivers'!C11/'Allocation Drivers'!$C$23/'Activity levels'!$J11,IF(Inputs!$E$89="Finance Time",Inputs!$C$89*'Allocation Drivers'!D11/'Allocation Drivers'!$D$23/'Activity levels'!$J11,IF(Inputs!$E$89="Meals Provided",Inputs!$C$89*'Allocation Drivers'!E11/'Allocation Drivers'!$E$23/'Activity levels'!$J11,IF(Inputs!$E$89="Clinical Time",Inputs!$C$89*'Allocation Drivers'!F11/'Allocation Drivers'!$F$23/'Activity levels'!$J11,0))))),0))</f>
        <v>0</v>
      </c>
      <c r="K64" s="7">
        <f>IF(Inputs!$B$89="Direct",IF(Inputs!$D$89="Inpatient (Children)",Inputs!$C$89/'Activity levels'!$J12,0),IF(Inputs!$B$89="Indirect",IF(Inputs!$E$89="Headcount",Inputs!$C$89*'Allocation Drivers'!B12/'Allocation Drivers'!$B$23/'Activity levels'!$J12,IF(Inputs!$E$89="Floor Space",Inputs!$C$89*'Allocation Drivers'!C12/'Allocation Drivers'!$C$23/'Activity levels'!$J12,IF(Inputs!$E$89="Finance Time",Inputs!$C$89*'Allocation Drivers'!D12/'Allocation Drivers'!$D$23/'Activity levels'!$J12,IF(Inputs!$E$89="Meals Provided",Inputs!$C$89*'Allocation Drivers'!E12/'Allocation Drivers'!$E$23/'Activity levels'!$J12,IF(Inputs!$E$89="Clinical Time",Inputs!$C$89*'Allocation Drivers'!F12/'Allocation Drivers'!$F$23/'Activity levels'!$J12,0))))),0))</f>
        <v>0</v>
      </c>
      <c r="L64" s="7">
        <f>IF(Inputs!$B$89="Direct",IF(Inputs!$D$89="Outpatient  / Hospital Inreach (Children)",Inputs!$C$89/'Activity levels'!$J13,0),IF(Inputs!$B$89="Indirect",IF(Inputs!$E$89="Headcount",Inputs!$C$89*'Allocation Drivers'!B13/'Allocation Drivers'!$B$23/'Activity levels'!$J13,IF(Inputs!$E$89="Floor Space",Inputs!$C$89*'Allocation Drivers'!C13/'Allocation Drivers'!$C$23/'Activity levels'!$J13,IF(Inputs!$E$89="Finance Time",Inputs!$C$89*'Allocation Drivers'!D13/'Allocation Drivers'!$D$23/'Activity levels'!$J13,IF(Inputs!$E$89="Meals Provided",Inputs!$C$89*'Allocation Drivers'!E13/'Allocation Drivers'!$E$23/'Activity levels'!$J13,IF(Inputs!$E$89="Clinical Time",Inputs!$C$89*'Allocation Drivers'!F13/'Allocation Drivers'!$F$23/'Activity levels'!$J13,0))))),0))</f>
        <v>0</v>
      </c>
      <c r="M64" s="7">
        <f>IF(Inputs!$B$89="Direct",IF(Inputs!$D$89="Specialist Care at Home (Hospice at Home / Rapid Response etc) (Children)",Inputs!$C$89/'Activity levels'!$J14,0),IF(Inputs!$B$89="Indirect",IF(Inputs!$E$89="Headcount",Inputs!$C$89*'Allocation Drivers'!B14/'Allocation Drivers'!$B$23/'Activity levels'!$J14,IF(Inputs!$E$89="Floor Space",Inputs!$C$89*'Allocation Drivers'!C14/'Allocation Drivers'!$C$23/'Activity levels'!$J14,IF(Inputs!$E$89="Finance Time",Inputs!$C$89*'Allocation Drivers'!D14/'Allocation Drivers'!$D$23/'Activity levels'!$J14,IF(Inputs!$E$89="Meals Provided",Inputs!$C$89*'Allocation Drivers'!E14/'Allocation Drivers'!$E$23/'Activity levels'!$J14,IF(Inputs!$E$89="Clinical Time",Inputs!$C$89*'Allocation Drivers'!F14/'Allocation Drivers'!$F$23/'Activity levels'!$J14,0))))),0))</f>
        <v>0</v>
      </c>
      <c r="N64" s="7">
        <f>IF(Inputs!$B$89="Direct",IF(Inputs!$D$89="Generalist / Non-specialist Community Visits (Children)",Inputs!$C$89/'Activity levels'!$J15,0),IF(Inputs!$B$89="Indirect",IF(Inputs!$E$89="Headcount",Inputs!$C$89*'Allocation Drivers'!B15/'Allocation Drivers'!$B$23/'Activity levels'!$J15,IF(Inputs!$E$89="Floor Space",Inputs!$C$89*'Allocation Drivers'!C15/'Allocation Drivers'!$C$23/'Activity levels'!$J15,IF(Inputs!$E$89="Finance Time",Inputs!$C$89*'Allocation Drivers'!D15/'Allocation Drivers'!$D$23/'Activity levels'!$J15,IF(Inputs!$E$89="Meals Provided",Inputs!$C$89*'Allocation Drivers'!E15/'Allocation Drivers'!$E$23/'Activity levels'!$J15,IF(Inputs!$E$89="Clinical Time",Inputs!$C$89*'Allocation Drivers'!F15/'Allocation Drivers'!$F$23/'Activity levels'!$J15,0))))),0))</f>
        <v>0</v>
      </c>
      <c r="O64" s="7">
        <f>IF(Inputs!$B$89="Direct",IF(Inputs!$D$89="Do not use",Inputs!$C$89/'Activity levels'!$J17,0),IF(Inputs!$B$89="Indirect",IF(Inputs!$E$89="Headcount",Inputs!$C$89*'Allocation Drivers'!B16/'Allocation Drivers'!$B$23/'Activity levels'!$J17,IF(Inputs!$E$89="Floor Space",Inputs!$C$89*'Allocation Drivers'!C16/'Allocation Drivers'!$C$23/'Activity levels'!$J17,IF(Inputs!$E$89="Finance Time",Inputs!$C$89*'Allocation Drivers'!D16/'Allocation Drivers'!$D$23/'Activity levels'!$J17,IF(Inputs!$E$89="Meals Provided",Inputs!$C$89*'Allocation Drivers'!E16/'Allocation Drivers'!$E$23/'Activity levels'!$J17,IF(Inputs!$E$89="Clinical Time",Inputs!$C$89*'Allocation Drivers'!F16/'Allocation Drivers'!$F$23/'Activity levels'!$J17,0))))),0))</f>
        <v>0</v>
      </c>
      <c r="P64" s="7">
        <f>IF(Inputs!$B$89="Direct",IF(Inputs!$D$89="Do not use",Inputs!$C$89/'Activity levels'!$J18,0),IF(Inputs!$B$89="Indirect",IF(Inputs!$E$89="Headcount",Inputs!$C$89*'Allocation Drivers'!B17/'Allocation Drivers'!$B$23/'Activity levels'!$J18,IF(Inputs!$E$89="Floor Space",Inputs!$C$89*'Allocation Drivers'!C17/'Allocation Drivers'!$C$23/'Activity levels'!$J18,IF(Inputs!$E$89="Finance Time",Inputs!$C$89*'Allocation Drivers'!D17/'Allocation Drivers'!$D$23/'Activity levels'!$J18,IF(Inputs!$E$89="Meals Provided",Inputs!$C$89*'Allocation Drivers'!E17/'Allocation Drivers'!$E$23/'Activity levels'!$J18,IF(Inputs!$E$89="Clinical Time",Inputs!$C$89*'Allocation Drivers'!F17/'Allocation Drivers'!$F$23/'Activity levels'!$J18,0))))),0))</f>
        <v>0</v>
      </c>
      <c r="Q64" s="7">
        <f>IF(Inputs!$B$89="Direct",IF(Inputs!$D$89="Bereavement / Family support / Living well (Children)",Inputs!$C$89/'Activity levels'!$J19,0),IF(Inputs!$B$89="Indirect",IF(Inputs!$E$89="Headcount",Inputs!$C$89*'Allocation Drivers'!B18/'Allocation Drivers'!$B$23/'Activity levels'!$J19,IF(Inputs!$E$89="Floor Space",Inputs!$C$89*'Allocation Drivers'!C18/'Allocation Drivers'!$C$23/'Activity levels'!$J19,IF(Inputs!$E$89="Finance Time",Inputs!$C$89*'Allocation Drivers'!D18/'Allocation Drivers'!$D$23/'Activity levels'!$J19,IF(Inputs!$E$89="Meals Provided",Inputs!$C$89*'Allocation Drivers'!E18/'Allocation Drivers'!$E$23/'Activity levels'!$J19,IF(Inputs!$E$89="Clinical Time",Inputs!$C$89*'Allocation Drivers'!F18/'Allocation Drivers'!$F$23/'Activity levels'!$J19,0))))),0))</f>
        <v>0</v>
      </c>
    </row>
    <row r="65" spans="1:17" x14ac:dyDescent="0.2">
      <c r="A65" t="s">
        <v>87</v>
      </c>
      <c r="B65" s="7">
        <f>IF(Inputs!$B$90="Direct",IF(Inputs!$D$90="Inpatient (Adult)",Inputs!$C$90/'Activity levels'!$J4,0),IF(Inputs!$B$90="Indirect",IF(Inputs!$E$90="Headcount",Inputs!$C$90*'Allocation Drivers'!B4/'Allocation Drivers'!$B$23/'Activity levels'!$J4,IF(Inputs!$E$90="Floor Space",Inputs!$C$90*'Allocation Drivers'!C4/'Allocation Drivers'!$C$23/'Activity levels'!$J4,IF(Inputs!$E$90="Finance Time",Inputs!$C$90*'Allocation Drivers'!D4/'Allocation Drivers'!$D$23/'Activity levels'!$J4,IF(Inputs!$E$90="Meals Provided",Inputs!$C$90*'Allocation Drivers'!E4/'Allocation Drivers'!$E$23/'Activity levels'!$J4,IF(Inputs!$E$90="Clinical Time",Inputs!$C$90*'Allocation Drivers'!F4/'Allocation Drivers'!$F$23/'Activity levels'!$J4,0))))),0))</f>
        <v>0</v>
      </c>
      <c r="C65" s="7">
        <f>IF(Inputs!$B$90="Direct",IF(Inputs!$D$90="Outpatient / Hospital Inreach (Adult)",Inputs!$C$90/'Activity levels'!$J5,0),IF(Inputs!$B$90="Indirect",IF(Inputs!$E$90="Headcount",Inputs!$C$90*'Allocation Drivers'!B5/'Allocation Drivers'!$B$23/'Activity levels'!$J5,IF(Inputs!$E$90="Floor Space",Inputs!$C$90*'Allocation Drivers'!C5/'Allocation Drivers'!$C$23/'Activity levels'!$J5,IF(Inputs!$E$90="Finance Time",Inputs!$C$90*'Allocation Drivers'!D5/'Allocation Drivers'!$D$23/'Activity levels'!$J5,IF(Inputs!$E$90="Meals Provided",Inputs!$C$90*'Allocation Drivers'!E5/'Allocation Drivers'!$E$23/'Activity levels'!$J5,IF(Inputs!$E$90="Clinical Time",Inputs!$C$90*'Allocation Drivers'!F5/'Allocation Drivers'!$F$23/'Activity levels'!$J5,0))))),0))</f>
        <v>0</v>
      </c>
      <c r="D65" s="7">
        <f>IF(Inputs!$B$90="Direct",IF(Inputs!$D$90="Specialist Care at Home (Hospice at Home / Rapid Response etc) (Adult)",Inputs!$C$90/'Activity levels'!$J6,0),IF(Inputs!$B$90="Indirect",IF(Inputs!$E$90="Headcount",Inputs!$C$90*'Allocation Drivers'!B6/'Allocation Drivers'!$B$23/'Activity levels'!$J6,IF(Inputs!$E$90="Floor Space",Inputs!$C$90*'Allocation Drivers'!C6/'Allocation Drivers'!$C$23/'Activity levels'!$J6,IF(Inputs!$E$90="Finance Time",Inputs!$C$90*'Allocation Drivers'!D6/'Allocation Drivers'!$D$23/'Activity levels'!$J6,IF(Inputs!$E$90="Meals Provided",Inputs!$C$90*'Allocation Drivers'!E6/'Allocation Drivers'!$E$23/'Activity levels'!$J6,IF(Inputs!$E$90="Clinical Time",Inputs!$C$90*'Allocation Drivers'!F6/'Allocation Drivers'!$F$23/'Activity levels'!$J6,0))))),0))</f>
        <v>0</v>
      </c>
      <c r="E65" s="7">
        <f>IF(Inputs!$B$90="Direct",IF(Inputs!$D$90="Generalist / Non-specialist Community Visits (Adult)",Inputs!$C$90/'Activity levels'!$J7,0),IF(Inputs!$B$90="Indirect",IF(Inputs!$E$90="Headcount",Inputs!$C$90*'Allocation Drivers'!B7/'Allocation Drivers'!$B$23/'Activity levels'!$J7,IF(Inputs!$E$90="Floor Space",Inputs!$C$90*'Allocation Drivers'!C7/'Allocation Drivers'!$C$23/'Activity levels'!$J7,IF(Inputs!$E$90="Finance Time",Inputs!$C$90*'Allocation Drivers'!D7/'Allocation Drivers'!$D$23/'Activity levels'!$J7,IF(Inputs!$E$90="Meals Provided",Inputs!$C$90*'Allocation Drivers'!E7/'Allocation Drivers'!$E$23/'Activity levels'!$J7,IF(Inputs!$E$90="Clinical Time",Inputs!$C$90*'Allocation Drivers'!F7/'Allocation Drivers'!$F$23/'Activity levels'!$J7,0))))),0))</f>
        <v>0</v>
      </c>
      <c r="F65" s="7" t="e">
        <f>IF(Inputs!$B$90="Direct",IF(Inputs!$D$90="Domicilliary Care",Inputs!$C$90/'Activity levels'!$J16,0),IF(Inputs!$B$90="Indirect",IF(Inputs!$E$90="Headcount",Inputs!$C$90*'Allocation Drivers'!B15/'Allocation Drivers'!$B$23/'Activity levels'!$J16,IF(Inputs!$E$90="Floor Space",Inputs!$C$90*'Allocation Drivers'!C15/'Allocation Drivers'!$C$23/'Activity levels'!$J16,IF(Inputs!$E$90="Finance Time",Inputs!$C$90*'Allocation Drivers'!D15/'Allocation Drivers'!$D$23/'Activity levels'!$J16,IF(Inputs!$E$90="Meals Provided",Inputs!$C$90*'Allocation Drivers'!E15/'Allocation Drivers'!$E$23/'Activity levels'!$J16,IF(Inputs!$E$90="Clinical Time",Inputs!$C$90*'Allocation Drivers'!F15/'Allocation Drivers'!$F$23/'Activity levels'!$J16,0))))),0))</f>
        <v>#DIV/0!</v>
      </c>
      <c r="G65" s="7">
        <f>IF(Inputs!$B$90="Direct",IF(Inputs!$D$90="Lymphoedema",Inputs!$C$90/'Activity levels'!$J8,0),IF(Inputs!$B$90="Indirect",IF(Inputs!$E$90="Headcount",Inputs!$C$90*'Allocation Drivers'!B8/'Allocation Drivers'!$B$23/'Activity levels'!$J8,IF(Inputs!$E$90="Floor Space",Inputs!$C$90*'Allocation Drivers'!C8/'Allocation Drivers'!$C$23/'Activity levels'!$J8,IF(Inputs!$E$90="Finance Time",Inputs!$C$90*'Allocation Drivers'!D8/'Allocation Drivers'!$D$23/'Activity levels'!$J8,IF(Inputs!$E$90="Meals Provided",Inputs!$C$90*'Allocation Drivers'!E8/'Allocation Drivers'!$E$23/'Activity levels'!$J8,IF(Inputs!$E$90="Clinical Time",Inputs!$C$90*'Allocation Drivers'!F8/'Allocation Drivers'!$F$23/'Activity levels'!$J8,0))))),0))</f>
        <v>0</v>
      </c>
      <c r="H65" s="7">
        <f>IF(Inputs!$B$90="Direct",IF(Inputs!$D$90="Education",Inputs!$C$90/'Activity levels'!$J9,0),IF(Inputs!$B$90="Indirect",IF(Inputs!$E$90="Headcount",Inputs!$C$90*'Allocation Drivers'!B9/'Allocation Drivers'!$B$23/'Activity levels'!$J9,IF(Inputs!$E$90="Floor Space",Inputs!$C$90*'Allocation Drivers'!C9/'Allocation Drivers'!$C$23/'Activity levels'!$J9,IF(Inputs!$E$90="Finance Time",Inputs!$C$90*'Allocation Drivers'!D9/'Allocation Drivers'!$D$23/'Activity levels'!$J9,IF(Inputs!$E$90="Meals Provided",Inputs!$C$90*'Allocation Drivers'!E9/'Allocation Drivers'!$E$23/'Activity levels'!$J9,IF(Inputs!$E$90="Clinical Time",Inputs!$C$90*'Allocation Drivers'!F9/'Allocation Drivers'!$F$23/'Activity levels'!$J9,0))))),0))</f>
        <v>0</v>
      </c>
      <c r="I65" s="7">
        <f>IF(Inputs!$B$90="Direct",IF(Inputs!$D$90="Research",Inputs!$C$90/'Activity levels'!$J10,0),IF(Inputs!$B$90="Indirect",IF(Inputs!$E$90="Headcount",Inputs!$C$90*'Allocation Drivers'!B10/'Allocation Drivers'!$B$23/'Activity levels'!$J10,IF(Inputs!$E$90="Floor Space",Inputs!$C$90*'Allocation Drivers'!C10/'Allocation Drivers'!$C$23/'Activity levels'!$J10,IF(Inputs!$E$90="Finance Time",Inputs!$C$90*'Allocation Drivers'!D10/'Allocation Drivers'!$D$23/'Activity levels'!$J10,IF(Inputs!$E$90="Meals Provided",Inputs!$C$90*'Allocation Drivers'!E10/'Allocation Drivers'!$E$23/'Activity levels'!$J10,IF(Inputs!$E$90="Clinical Time",Inputs!$C$90*'Allocation Drivers'!F10/'Allocation Drivers'!$F$23/'Activity levels'!$J10,0))))),0))</f>
        <v>0</v>
      </c>
      <c r="J65" s="7">
        <f>IF(Inputs!$B$90="Direct",IF(Inputs!$D$90="Bereavement / Family Support / Living Well (Adult)",Inputs!$C$90/'Activity levels'!$J11,0),IF(Inputs!$B$90="Indirect",IF(Inputs!$E$90="Headcount",Inputs!$C$90*'Allocation Drivers'!B11/'Allocation Drivers'!$B$23/'Activity levels'!$J11,IF(Inputs!$E$90="Floor Space",Inputs!$C$90*'Allocation Drivers'!C11/'Allocation Drivers'!$C$23/'Activity levels'!$J11,IF(Inputs!$E$90="Finance Time",Inputs!$C$90*'Allocation Drivers'!D11/'Allocation Drivers'!$D$23/'Activity levels'!$J11,IF(Inputs!$E$90="Meals Provided",Inputs!$C$90*'Allocation Drivers'!E11/'Allocation Drivers'!$E$23/'Activity levels'!$J11,IF(Inputs!$E$90="Clinical Time",Inputs!$C$90*'Allocation Drivers'!F11/'Allocation Drivers'!$F$23/'Activity levels'!$J11,0))))),0))</f>
        <v>0</v>
      </c>
      <c r="K65" s="7">
        <f>IF(Inputs!$B$90="Direct",IF(Inputs!$D$90="Inpatient (Children)",Inputs!$C$90/'Activity levels'!$J12,0),IF(Inputs!$B$90="Indirect",IF(Inputs!$E$90="Headcount",Inputs!$C$90*'Allocation Drivers'!B12/'Allocation Drivers'!$B$23/'Activity levels'!$J12,IF(Inputs!$E$90="Floor Space",Inputs!$C$90*'Allocation Drivers'!C12/'Allocation Drivers'!$C$23/'Activity levels'!$J12,IF(Inputs!$E$90="Finance Time",Inputs!$C$90*'Allocation Drivers'!D12/'Allocation Drivers'!$D$23/'Activity levels'!$J12,IF(Inputs!$E$90="Meals Provided",Inputs!$C$90*'Allocation Drivers'!E12/'Allocation Drivers'!$E$23/'Activity levels'!$J12,IF(Inputs!$E$90="Clinical Time",Inputs!$C$90*'Allocation Drivers'!F12/'Allocation Drivers'!$F$23/'Activity levels'!$J12,0))))),0))</f>
        <v>0</v>
      </c>
      <c r="L65" s="7">
        <f>IF(Inputs!$B$90="Direct",IF(Inputs!$D$90="Outpatient  / Hospital Inreach (Children)",Inputs!$C$90/'Activity levels'!$J13,0),IF(Inputs!$B$90="Indirect",IF(Inputs!$E$90="Headcount",Inputs!$C$90*'Allocation Drivers'!B13/'Allocation Drivers'!$B$23/'Activity levels'!$J13,IF(Inputs!$E$90="Floor Space",Inputs!$C$90*'Allocation Drivers'!C13/'Allocation Drivers'!$C$23/'Activity levels'!$J13,IF(Inputs!$E$90="Finance Time",Inputs!$C$90*'Allocation Drivers'!D13/'Allocation Drivers'!$D$23/'Activity levels'!$J13,IF(Inputs!$E$90="Meals Provided",Inputs!$C$90*'Allocation Drivers'!E13/'Allocation Drivers'!$E$23/'Activity levels'!$J13,IF(Inputs!$E$90="Clinical Time",Inputs!$C$90*'Allocation Drivers'!F13/'Allocation Drivers'!$F$23/'Activity levels'!$J13,0))))),0))</f>
        <v>0</v>
      </c>
      <c r="M65" s="7">
        <f>IF(Inputs!$B$90="Direct",IF(Inputs!$D$90="Specialist Care at Home (Hospice at Home / Rapid Response etc) (Children)",Inputs!$C$90/'Activity levels'!$J14,0),IF(Inputs!$B$90="Indirect",IF(Inputs!$E$90="Headcount",Inputs!$C$90*'Allocation Drivers'!B14/'Allocation Drivers'!$B$23/'Activity levels'!$J14,IF(Inputs!$E$90="Floor Space",Inputs!$C$90*'Allocation Drivers'!C14/'Allocation Drivers'!$C$23/'Activity levels'!$J14,IF(Inputs!$E$90="Finance Time",Inputs!$C$90*'Allocation Drivers'!D14/'Allocation Drivers'!$D$23/'Activity levels'!$J14,IF(Inputs!$E$90="Meals Provided",Inputs!$C$90*'Allocation Drivers'!E14/'Allocation Drivers'!$E$23/'Activity levels'!$J14,IF(Inputs!$E$90="Clinical Time",Inputs!$C$90*'Allocation Drivers'!F14/'Allocation Drivers'!$F$23/'Activity levels'!$J14,0))))),0))</f>
        <v>0</v>
      </c>
      <c r="N65" s="7">
        <f>IF(Inputs!$B$90="Direct",IF(Inputs!$D$90="Generalist / Non-specialist Community Visits (Children)",Inputs!$C$90/'Activity levels'!$J15,0),IF(Inputs!$B$90="Indirect",IF(Inputs!$E$90="Headcount",Inputs!$C$90*'Allocation Drivers'!B15/'Allocation Drivers'!$B$23/'Activity levels'!$J15,IF(Inputs!$E$90="Floor Space",Inputs!$C$90*'Allocation Drivers'!C15/'Allocation Drivers'!$C$23/'Activity levels'!$J15,IF(Inputs!$E$90="Finance Time",Inputs!$C$90*'Allocation Drivers'!D15/'Allocation Drivers'!$D$23/'Activity levels'!$J15,IF(Inputs!$E$90="Meals Provided",Inputs!$C$90*'Allocation Drivers'!E15/'Allocation Drivers'!$E$23/'Activity levels'!$J15,IF(Inputs!$E$90="Clinical Time",Inputs!$C$90*'Allocation Drivers'!F15/'Allocation Drivers'!$F$23/'Activity levels'!$J15,0))))),0))</f>
        <v>0</v>
      </c>
      <c r="O65" s="7">
        <f>IF(Inputs!$B$90="Direct",IF(Inputs!$D$90="Do not use",Inputs!$C$90/'Activity levels'!$J17,0),IF(Inputs!$B$90="Indirect",IF(Inputs!$E$90="Headcount",Inputs!$C$90*'Allocation Drivers'!B16/'Allocation Drivers'!$B$23/'Activity levels'!$J17,IF(Inputs!$E$90="Floor Space",Inputs!$C$90*'Allocation Drivers'!C16/'Allocation Drivers'!$C$23/'Activity levels'!$J17,IF(Inputs!$E$90="Finance Time",Inputs!$C$90*'Allocation Drivers'!D16/'Allocation Drivers'!$D$23/'Activity levels'!$J17,IF(Inputs!$E$90="Meals Provided",Inputs!$C$90*'Allocation Drivers'!E16/'Allocation Drivers'!$E$23/'Activity levels'!$J17,IF(Inputs!$E$90="Clinical Time",Inputs!$C$90*'Allocation Drivers'!F16/'Allocation Drivers'!$F$23/'Activity levels'!$J17,0))))),0))</f>
        <v>0</v>
      </c>
      <c r="P65" s="7">
        <f>IF(Inputs!$B$90="Direct",IF(Inputs!$D$90="Do not use",Inputs!$C$90/'Activity levels'!$J18,0),IF(Inputs!$B$90="Indirect",IF(Inputs!$E$90="Headcount",Inputs!$C$90*'Allocation Drivers'!B17/'Allocation Drivers'!$B$23/'Activity levels'!$J18,IF(Inputs!$E$90="Floor Space",Inputs!$C$90*'Allocation Drivers'!C17/'Allocation Drivers'!$C$23/'Activity levels'!$J18,IF(Inputs!$E$90="Finance Time",Inputs!$C$90*'Allocation Drivers'!D17/'Allocation Drivers'!$D$23/'Activity levels'!$J18,IF(Inputs!$E$90="Meals Provided",Inputs!$C$90*'Allocation Drivers'!E17/'Allocation Drivers'!$E$23/'Activity levels'!$J18,IF(Inputs!$E$90="Clinical Time",Inputs!$C$90*'Allocation Drivers'!F17/'Allocation Drivers'!$F$23/'Activity levels'!$J18,0))))),0))</f>
        <v>0</v>
      </c>
      <c r="Q65" s="7">
        <f>IF(Inputs!$B$90="Direct",IF(Inputs!$D$90="Bereavement / Family support / Living well (Children)",Inputs!$C$90/'Activity levels'!$J19,0),IF(Inputs!$B$90="Indirect",IF(Inputs!$E$90="Headcount",Inputs!$C$90*'Allocation Drivers'!B18/'Allocation Drivers'!$B$23/'Activity levels'!$J19,IF(Inputs!$E$90="Floor Space",Inputs!$C$90*'Allocation Drivers'!C18/'Allocation Drivers'!$C$23/'Activity levels'!$J19,IF(Inputs!$E$90="Finance Time",Inputs!$C$90*'Allocation Drivers'!D18/'Allocation Drivers'!$D$23/'Activity levels'!$J19,IF(Inputs!$E$90="Meals Provided",Inputs!$C$90*'Allocation Drivers'!E18/'Allocation Drivers'!$E$23/'Activity levels'!$J19,IF(Inputs!$E$90="Clinical Time",Inputs!$C$90*'Allocation Drivers'!F18/'Allocation Drivers'!$F$23/'Activity levels'!$J19,0))))),0))</f>
        <v>0</v>
      </c>
    </row>
    <row r="66" spans="1:17" x14ac:dyDescent="0.2">
      <c r="A66" t="s">
        <v>83</v>
      </c>
      <c r="B66" s="7">
        <f>IF(Inputs!$B$91="Direct",IF(Inputs!$D$91="Inpatient (Adult)",Inputs!$C$91/'Activity levels'!$J4,0),IF(Inputs!$B$91="Indirect",IF(Inputs!$E$91="Headcount",Inputs!$C$91*'Allocation Drivers'!B4/'Allocation Drivers'!$B$23/'Activity levels'!$J4,IF(Inputs!$E$91="Floor Space",Inputs!$C$91*'Allocation Drivers'!C4/'Allocation Drivers'!$C$23/'Activity levels'!$J4,IF(Inputs!$E$91="Finance Time",Inputs!$C$91*'Allocation Drivers'!D4/'Allocation Drivers'!$D$23/'Activity levels'!$J4,IF(Inputs!$E$91="Meals Provided",Inputs!$C$91*'Allocation Drivers'!E4/'Allocation Drivers'!$E$23/'Activity levels'!$J4,IF(Inputs!$E$91="Clinical Time",Inputs!$C$91*'Allocation Drivers'!F4/'Allocation Drivers'!$F$23/'Activity levels'!$J4,0))))),0))</f>
        <v>0</v>
      </c>
      <c r="C66" s="7">
        <f>IF(Inputs!$B$91="Direct",IF(Inputs!$D$91="Outpatient / Hospital Inreach (Adult)",Inputs!$C$91/'Activity levels'!$J5,0),IF(Inputs!$B$91="Indirect",IF(Inputs!$E$91="Headcount",Inputs!$C$91*'Allocation Drivers'!B5/'Allocation Drivers'!$B$23/'Activity levels'!$J5,IF(Inputs!$E$91="Floor Space",Inputs!$C$91*'Allocation Drivers'!C5/'Allocation Drivers'!$C$23/'Activity levels'!$J5,IF(Inputs!$E$91="Finance Time",Inputs!$C$91*'Allocation Drivers'!D5/'Allocation Drivers'!$D$23/'Activity levels'!$J5,IF(Inputs!$E$91="Meals Provided",Inputs!$C$91*'Allocation Drivers'!E5/'Allocation Drivers'!$E$23/'Activity levels'!$J5,IF(Inputs!$E$91="Clinical Time",Inputs!$C$91*'Allocation Drivers'!F5/'Allocation Drivers'!$F$23/'Activity levels'!$J5,0))))),0))</f>
        <v>0</v>
      </c>
      <c r="D66" s="7">
        <f>IF(Inputs!$B$91="Direct",IF(Inputs!$D$91="Specialist Care at Home (Hospice at Home / Rapid Response etc) (Adult)",Inputs!$C$91/'Activity levels'!$J6,0),IF(Inputs!$B$91="Indirect",IF(Inputs!$E$91="Headcount",Inputs!$C$91*'Allocation Drivers'!B6/'Allocation Drivers'!$B$23/'Activity levels'!$J6,IF(Inputs!$E$91="Floor Space",Inputs!$C$91*'Allocation Drivers'!C6/'Allocation Drivers'!$C$23/'Activity levels'!$J6,IF(Inputs!$E$91="Finance Time",Inputs!$C$91*'Allocation Drivers'!D6/'Allocation Drivers'!$D$23/'Activity levels'!$J6,IF(Inputs!$E$91="Meals Provided",Inputs!$C$91*'Allocation Drivers'!E6/'Allocation Drivers'!$E$23/'Activity levels'!$J6,IF(Inputs!$E$91="Clinical Time",Inputs!$C$91*'Allocation Drivers'!F6/'Allocation Drivers'!$F$23/'Activity levels'!$J6,0))))),0))</f>
        <v>0</v>
      </c>
      <c r="E66" s="7">
        <f>IF(Inputs!$B$91="Direct",IF(Inputs!$D$91="Generalist / Non-specialist Community Visits (Adult)",Inputs!$C$91/'Activity levels'!$J7,0),IF(Inputs!$B$91="Indirect",IF(Inputs!$E$91="Headcount",Inputs!$C$91*'Allocation Drivers'!B7/'Allocation Drivers'!$B$23/'Activity levels'!$J7,IF(Inputs!$E$91="Floor Space",Inputs!$C$91*'Allocation Drivers'!C7/'Allocation Drivers'!$C$23/'Activity levels'!$J7,IF(Inputs!$E$91="Finance Time",Inputs!$C$91*'Allocation Drivers'!D7/'Allocation Drivers'!$D$23/'Activity levels'!$J7,IF(Inputs!$E$91="Meals Provided",Inputs!$C$91*'Allocation Drivers'!E7/'Allocation Drivers'!$E$23/'Activity levels'!$J7,IF(Inputs!$E$91="Clinical Time",Inputs!$C$91*'Allocation Drivers'!F7/'Allocation Drivers'!$F$23/'Activity levels'!$J7,0))))),0))</f>
        <v>0</v>
      </c>
      <c r="F66" s="7" t="e">
        <f>IF(Inputs!$B$91="Direct",IF(Inputs!$D$91="Domicilliary Care",Inputs!$C$91/'Activity levels'!$J16,0),IF(Inputs!$B$91="Indirect",IF(Inputs!$E$91="Headcount",Inputs!$C$91*'Allocation Drivers'!B15/'Allocation Drivers'!$B$23/'Activity levels'!$J16,IF(Inputs!$E$91="Floor Space",Inputs!$C$91*'Allocation Drivers'!C15/'Allocation Drivers'!$C$23/'Activity levels'!$J16,IF(Inputs!$E$91="Finance Time",Inputs!$C$91*'Allocation Drivers'!D15/'Allocation Drivers'!$D$23/'Activity levels'!$J16,IF(Inputs!$E$91="Meals Provided",Inputs!$C$91*'Allocation Drivers'!E15/'Allocation Drivers'!$E$23/'Activity levels'!$J16,IF(Inputs!$E$91="Clinical Time",Inputs!$C$91*'Allocation Drivers'!F15/'Allocation Drivers'!$F$23/'Activity levels'!$J16,0))))),0))</f>
        <v>#DIV/0!</v>
      </c>
      <c r="G66" s="7">
        <f>IF(Inputs!$B$91="Direct",IF(Inputs!$D$91="Lymphoedema",Inputs!$C$91/'Activity levels'!$J8,0),IF(Inputs!$B$91="Indirect",IF(Inputs!$E$91="Headcount",Inputs!$C$91*'Allocation Drivers'!B8/'Allocation Drivers'!$B$23/'Activity levels'!$J8,IF(Inputs!$E$91="Floor Space",Inputs!$C$91*'Allocation Drivers'!C8/'Allocation Drivers'!$C$23/'Activity levels'!$J8,IF(Inputs!$E$91="Finance Time",Inputs!$C$91*'Allocation Drivers'!D8/'Allocation Drivers'!$D$23/'Activity levels'!$J8,IF(Inputs!$E$91="Meals Provided",Inputs!$C$91*'Allocation Drivers'!E8/'Allocation Drivers'!$E$23/'Activity levels'!$J8,IF(Inputs!$E$91="Clinical Time",Inputs!$C$91*'Allocation Drivers'!F8/'Allocation Drivers'!$F$23/'Activity levels'!$J8,0))))),0))</f>
        <v>0</v>
      </c>
      <c r="H66" s="7">
        <f>IF(Inputs!$B$91="Direct",IF(Inputs!$D$91="Education",Inputs!$C$91/'Activity levels'!$J9,0),IF(Inputs!$B$91="Indirect",IF(Inputs!$E$91="Headcount",Inputs!$C$91*'Allocation Drivers'!B9/'Allocation Drivers'!$B$23/'Activity levels'!$J9,IF(Inputs!$E$91="Floor Space",Inputs!$C$91*'Allocation Drivers'!C9/'Allocation Drivers'!$C$23/'Activity levels'!$J9,IF(Inputs!$E$91="Finance Time",Inputs!$C$91*'Allocation Drivers'!D9/'Allocation Drivers'!$D$23/'Activity levels'!$J9,IF(Inputs!$E$91="Meals Provided",Inputs!$C$91*'Allocation Drivers'!E9/'Allocation Drivers'!$E$23/'Activity levels'!$J9,IF(Inputs!$E$91="Clinical Time",Inputs!$C$91*'Allocation Drivers'!F9/'Allocation Drivers'!$F$23/'Activity levels'!$J9,0))))),0))</f>
        <v>0</v>
      </c>
      <c r="I66" s="7">
        <f>IF(Inputs!$B$91="Direct",IF(Inputs!$D$91="Research",Inputs!$C$91/'Activity levels'!$J10,0),IF(Inputs!$B$91="Indirect",IF(Inputs!$E$91="Headcount",Inputs!$C$91*'Allocation Drivers'!B10/'Allocation Drivers'!$B$23/'Activity levels'!$J10,IF(Inputs!$E$91="Floor Space",Inputs!$C$91*'Allocation Drivers'!C10/'Allocation Drivers'!$C$23/'Activity levels'!$J10,IF(Inputs!$E$91="Finance Time",Inputs!$C$91*'Allocation Drivers'!D10/'Allocation Drivers'!$D$23/'Activity levels'!$J10,IF(Inputs!$E$91="Meals Provided",Inputs!$C$91*'Allocation Drivers'!E10/'Allocation Drivers'!$E$23/'Activity levels'!$J10,IF(Inputs!$E$91="Clinical Time",Inputs!$C$91*'Allocation Drivers'!F10/'Allocation Drivers'!$F$23/'Activity levels'!$J10,0))))),0))</f>
        <v>0</v>
      </c>
      <c r="J66" s="7">
        <f>IF(Inputs!$B$91="Direct",IF(Inputs!$D$91="Bereavement / Family Support / Living Well (Adult)",Inputs!$C$91/'Activity levels'!$J11,0),IF(Inputs!$B$91="Indirect",IF(Inputs!$E$91="Headcount",Inputs!$C$91*'Allocation Drivers'!B11/'Allocation Drivers'!$B$23/'Activity levels'!$J11,IF(Inputs!$E$91="Floor Space",Inputs!$C$91*'Allocation Drivers'!C11/'Allocation Drivers'!$C$23/'Activity levels'!$J11,IF(Inputs!$E$91="Finance Time",Inputs!$C$91*'Allocation Drivers'!D11/'Allocation Drivers'!$D$23/'Activity levels'!$J11,IF(Inputs!$E$91="Meals Provided",Inputs!$C$91*'Allocation Drivers'!E11/'Allocation Drivers'!$E$23/'Activity levels'!$J11,IF(Inputs!$E$91="Clinical Time",Inputs!$C$91*'Allocation Drivers'!F11/'Allocation Drivers'!$F$23/'Activity levels'!$J11,0))))),0))</f>
        <v>0</v>
      </c>
      <c r="K66" s="7">
        <f>IF(Inputs!$B$91="Direct",IF(Inputs!$D$91="Inpatient (Children)",Inputs!$C$91/'Activity levels'!$J12,0),IF(Inputs!$B$91="Indirect",IF(Inputs!$E$91="Headcount",Inputs!$C$91*'Allocation Drivers'!B12/'Allocation Drivers'!$B$23/'Activity levels'!$J12,IF(Inputs!$E$91="Floor Space",Inputs!$C$91*'Allocation Drivers'!C12/'Allocation Drivers'!$C$23/'Activity levels'!$J12,IF(Inputs!$E$91="Finance Time",Inputs!$C$91*'Allocation Drivers'!D12/'Allocation Drivers'!$D$23/'Activity levels'!$J12,IF(Inputs!$E$91="Meals Provided",Inputs!$C$91*'Allocation Drivers'!E12/'Allocation Drivers'!$E$23/'Activity levels'!$J12,IF(Inputs!$E$91="Clinical Time",Inputs!$C$91*'Allocation Drivers'!F12/'Allocation Drivers'!$F$23/'Activity levels'!$J12,0))))),0))</f>
        <v>0</v>
      </c>
      <c r="L66" s="7">
        <f>IF(Inputs!$B$91="Direct",IF(Inputs!$D$91="Outpatient  / Hospital Inreach (Children)",Inputs!$C$91/'Activity levels'!$J13,0),IF(Inputs!$B$91="Indirect",IF(Inputs!$E$91="Headcount",Inputs!$C$91*'Allocation Drivers'!B13/'Allocation Drivers'!$B$23/'Activity levels'!$J13,IF(Inputs!$E$91="Floor Space",Inputs!$C$91*'Allocation Drivers'!C13/'Allocation Drivers'!$C$23/'Activity levels'!$J13,IF(Inputs!$E$91="Finance Time",Inputs!$C$91*'Allocation Drivers'!D13/'Allocation Drivers'!$D$23/'Activity levels'!$J13,IF(Inputs!$E$91="Meals Provided",Inputs!$C$91*'Allocation Drivers'!E13/'Allocation Drivers'!$E$23/'Activity levels'!$J13,IF(Inputs!$E$91="Clinical Time",Inputs!$C$91*'Allocation Drivers'!F13/'Allocation Drivers'!$F$23/'Activity levels'!$J13,0))))),0))</f>
        <v>0</v>
      </c>
      <c r="M66" s="7">
        <f>IF(Inputs!$B$91="Direct",IF(Inputs!$D$91="Specialist Care at Home (Hospice at Home / Rapid Response etc) (Children)",Inputs!$C$91/'Activity levels'!$J14,0),IF(Inputs!$B$91="Indirect",IF(Inputs!$E$91="Headcount",Inputs!$C$91*'Allocation Drivers'!B14/'Allocation Drivers'!$B$23/'Activity levels'!$J14,IF(Inputs!$E$91="Floor Space",Inputs!$C$91*'Allocation Drivers'!C14/'Allocation Drivers'!$C$23/'Activity levels'!$J14,IF(Inputs!$E$91="Finance Time",Inputs!$C$91*'Allocation Drivers'!D14/'Allocation Drivers'!$D$23/'Activity levels'!$J14,IF(Inputs!$E$91="Meals Provided",Inputs!$C$91*'Allocation Drivers'!E14/'Allocation Drivers'!$E$23/'Activity levels'!$J14,IF(Inputs!$E$91="Clinical Time",Inputs!$C$91*'Allocation Drivers'!F14/'Allocation Drivers'!$F$23/'Activity levels'!$J14,0))))),0))</f>
        <v>0</v>
      </c>
      <c r="N66" s="7">
        <f>IF(Inputs!$B$91="Direct",IF(Inputs!$D$91="Generalist / Non-specialist Community Visits (Children)",Inputs!$C$91/'Activity levels'!$J15,0),IF(Inputs!$B$91="Indirect",IF(Inputs!$E$91="Headcount",Inputs!$C$91*'Allocation Drivers'!B15/'Allocation Drivers'!$B$23/'Activity levels'!$J15,IF(Inputs!$E$91="Floor Space",Inputs!$C$91*'Allocation Drivers'!C15/'Allocation Drivers'!$C$23/'Activity levels'!$J15,IF(Inputs!$E$91="Finance Time",Inputs!$C$91*'Allocation Drivers'!D15/'Allocation Drivers'!$D$23/'Activity levels'!$J15,IF(Inputs!$E$91="Meals Provided",Inputs!$C$91*'Allocation Drivers'!E15/'Allocation Drivers'!$E$23/'Activity levels'!$J15,IF(Inputs!$E$91="Clinical Time",Inputs!$C$91*'Allocation Drivers'!F15/'Allocation Drivers'!$F$23/'Activity levels'!$J15,0))))),0))</f>
        <v>0</v>
      </c>
      <c r="O66" s="7">
        <f>IF(Inputs!$B$91="Direct",IF(Inputs!$D$91="Do not use",Inputs!$C$91/'Activity levels'!$J17,0),IF(Inputs!$B$91="Indirect",IF(Inputs!$E$91="Headcount",Inputs!$C$91*'Allocation Drivers'!B16/'Allocation Drivers'!$B$23/'Activity levels'!$J17,IF(Inputs!$E$91="Floor Space",Inputs!$C$91*'Allocation Drivers'!C16/'Allocation Drivers'!$C$23/'Activity levels'!$J17,IF(Inputs!$E$91="Finance Time",Inputs!$C$91*'Allocation Drivers'!D16/'Allocation Drivers'!$D$23/'Activity levels'!$J17,IF(Inputs!$E$91="Meals Provided",Inputs!$C$91*'Allocation Drivers'!E16/'Allocation Drivers'!$E$23/'Activity levels'!$J17,IF(Inputs!$E$91="Clinical Time",Inputs!$C$91*'Allocation Drivers'!F16/'Allocation Drivers'!$F$23/'Activity levels'!$J17,0))))),0))</f>
        <v>0</v>
      </c>
      <c r="P66" s="7">
        <f>IF(Inputs!$B$91="Direct",IF(Inputs!$D$91="Do not use",Inputs!$C$91/'Activity levels'!$J18,0),IF(Inputs!$B$91="Indirect",IF(Inputs!$E$91="Headcount",Inputs!$C$91*'Allocation Drivers'!B17/'Allocation Drivers'!$B$23/'Activity levels'!$J18,IF(Inputs!$E$91="Floor Space",Inputs!$C$91*'Allocation Drivers'!C17/'Allocation Drivers'!$C$23/'Activity levels'!$J18,IF(Inputs!$E$91="Finance Time",Inputs!$C$91*'Allocation Drivers'!D17/'Allocation Drivers'!$D$23/'Activity levels'!$J18,IF(Inputs!$E$91="Meals Provided",Inputs!$C$91*'Allocation Drivers'!E17/'Allocation Drivers'!$E$23/'Activity levels'!$J18,IF(Inputs!$E$91="Clinical Time",Inputs!$C$91*'Allocation Drivers'!F17/'Allocation Drivers'!$F$23/'Activity levels'!$J18,0))))),0))</f>
        <v>0</v>
      </c>
      <c r="Q66" s="7">
        <f>IF(Inputs!$B$91="Direct",IF(Inputs!$D$91="Bereavement / Family support / Living well (Children)",Inputs!$C$91/'Activity levels'!$J19,0),IF(Inputs!$B$91="Indirect",IF(Inputs!$E$91="Headcount",Inputs!$C$91*'Allocation Drivers'!B18/'Allocation Drivers'!$B$23/'Activity levels'!$J19,IF(Inputs!$E$91="Floor Space",Inputs!$C$91*'Allocation Drivers'!C18/'Allocation Drivers'!$C$23/'Activity levels'!$J19,IF(Inputs!$E$91="Finance Time",Inputs!$C$91*'Allocation Drivers'!D18/'Allocation Drivers'!$D$23/'Activity levels'!$J19,IF(Inputs!$E$91="Meals Provided",Inputs!$C$91*'Allocation Drivers'!E18/'Allocation Drivers'!$E$23/'Activity levels'!$J19,IF(Inputs!$E$91="Clinical Time",Inputs!$C$91*'Allocation Drivers'!F18/'Allocation Drivers'!$F$23/'Activity levels'!$J19,0))))),0))</f>
        <v>0</v>
      </c>
    </row>
    <row r="67" spans="1:17" x14ac:dyDescent="0.2">
      <c r="A67" t="s">
        <v>99</v>
      </c>
      <c r="B67" s="7">
        <f>IF(Inputs!$B$93="Direct",IF(Inputs!$D$93="Inpatient (Adult)",Inputs!$C$93/'Activity levels'!$J4,0),IF(Inputs!$B$93="Indirect",IF(Inputs!$E$93="Headcount",Inputs!$C$93*'Allocation Drivers'!B4/'Allocation Drivers'!$B$23/'Activity levels'!$J4,IF(Inputs!$E$93="Floor Space",Inputs!$C$93*'Allocation Drivers'!C4/'Allocation Drivers'!$C$23/'Activity levels'!$J4,IF(Inputs!$E$93="Finance Time",Inputs!$C$93*'Allocation Drivers'!D4/'Allocation Drivers'!$D$23/'Activity levels'!$J4,IF(Inputs!$E$93="Meals Provided",Inputs!$C$93*'Allocation Drivers'!E4/'Allocation Drivers'!$E$23/'Activity levels'!$J4,IF(Inputs!$E$93="Clinical Time",Inputs!$C$93*'Allocation Drivers'!F4/'Allocation Drivers'!$F$23/'Activity levels'!$J4,0))))),0))</f>
        <v>0</v>
      </c>
      <c r="C67" s="7">
        <f>IF(Inputs!$B$93="Direct",IF(Inputs!$D$93="Outpatient / Hospital Inreach (Adult)",Inputs!$C$93/'Activity levels'!$J5,0),IF(Inputs!$B$93="Indirect",IF(Inputs!$E$93="Headcount",Inputs!$C$93*'Allocation Drivers'!B5/'Allocation Drivers'!$B$23/'Activity levels'!$J5,IF(Inputs!$E$93="Floor Space",Inputs!$C$93*'Allocation Drivers'!C5/'Allocation Drivers'!$C$23/'Activity levels'!$J5,IF(Inputs!$E$93="Finance Time",Inputs!$C$93*'Allocation Drivers'!D5/'Allocation Drivers'!$D$23/'Activity levels'!$J5,IF(Inputs!$E$93="Meals Provided",Inputs!$C$93*'Allocation Drivers'!E5/'Allocation Drivers'!$E$23/'Activity levels'!$J5,IF(Inputs!$E$93="Clinical Time",Inputs!$C$93*'Allocation Drivers'!F5/'Allocation Drivers'!$F$23/'Activity levels'!$J5,0))))),0))</f>
        <v>0</v>
      </c>
      <c r="D67" s="7">
        <f>IF(Inputs!$B$93="Direct",IF(Inputs!$D$93="Specialist Care at Home (Hospice at Home / Rapid Response etc) (Adult)",Inputs!$C$93/'Activity levels'!$J6,0),IF(Inputs!$B$93="Indirect",IF(Inputs!$E$93="Headcount",Inputs!$C$93*'Allocation Drivers'!B6/'Allocation Drivers'!$B$23/'Activity levels'!$J6,IF(Inputs!$E$93="Floor Space",Inputs!$C$93*'Allocation Drivers'!C6/'Allocation Drivers'!$C$23/'Activity levels'!$J6,IF(Inputs!$E$93="Finance Time",Inputs!$C$93*'Allocation Drivers'!D6/'Allocation Drivers'!$D$23/'Activity levels'!$J6,IF(Inputs!$E$93="Meals Provided",Inputs!$C$93*'Allocation Drivers'!E6/'Allocation Drivers'!$E$23/'Activity levels'!$J6,IF(Inputs!$E$93="Clinical Time",Inputs!$C$93*'Allocation Drivers'!F6/'Allocation Drivers'!$F$23/'Activity levels'!$J6,0))))),0))</f>
        <v>0</v>
      </c>
      <c r="E67" s="7">
        <f>IF(Inputs!$B$93="Direct",IF(Inputs!$D$93="Generalist / Non-specialist Community Visits (Adult)",Inputs!$C$93/'Activity levels'!$J7,0),IF(Inputs!$B$93="Indirect",IF(Inputs!$E$93="Headcount",Inputs!$C$93*'Allocation Drivers'!B7/'Allocation Drivers'!$B$23/'Activity levels'!$J7,IF(Inputs!$E$93="Floor Space",Inputs!$C$93*'Allocation Drivers'!C7/'Allocation Drivers'!$C$23/'Activity levels'!$J7,IF(Inputs!$E$93="Finance Time",Inputs!$C$93*'Allocation Drivers'!D7/'Allocation Drivers'!$D$23/'Activity levels'!$J7,IF(Inputs!$E$93="Meals Provided",Inputs!$C$93*'Allocation Drivers'!E7/'Allocation Drivers'!$E$23/'Activity levels'!$J7,IF(Inputs!$E$93="Clinical Time",Inputs!$C$93*'Allocation Drivers'!F7/'Allocation Drivers'!$F$23/'Activity levels'!$J7,0))))),0))</f>
        <v>0</v>
      </c>
      <c r="F67" s="7">
        <f>IF(Inputs!$B$93="Direct",IF(Inputs!$D$93="Domicilliary Care",Inputs!$C$93/'Activity levels'!$J16,0),IF(Inputs!$B$93="Indirect",IF(Inputs!$E$93="Headcount",Inputs!$C$93*'Allocation Drivers'!B15/'Allocation Drivers'!$B$23/'Activity levels'!$J16,IF(Inputs!$E$93="Floor Space",Inputs!$C$93*'Allocation Drivers'!C15/'Allocation Drivers'!$C$23/'Activity levels'!$J16,IF(Inputs!$E$93="Finance Time",Inputs!$C$93*'Allocation Drivers'!D15/'Allocation Drivers'!$D$23/'Activity levels'!$J16,IF(Inputs!$E$93="Meals Provided",Inputs!$C$93*'Allocation Drivers'!E15/'Allocation Drivers'!$E$23/'Activity levels'!$J16,IF(Inputs!$E$93="Clinical Time",Inputs!$C$93*'Allocation Drivers'!F15/'Allocation Drivers'!$F$23/'Activity levels'!$J16,0))))),0))</f>
        <v>0</v>
      </c>
      <c r="G67" s="7">
        <f>IF(Inputs!$B$93="Direct",IF(Inputs!$D$93="Lymphoedema",Inputs!$C$93/'Activity levels'!$J8,0),IF(Inputs!$B$93="Indirect",IF(Inputs!$E$93="Headcount",Inputs!$C$93*'Allocation Drivers'!B8/'Allocation Drivers'!$B$23/'Activity levels'!$J8,IF(Inputs!$E$93="Floor Space",Inputs!$C$93*'Allocation Drivers'!C8/'Allocation Drivers'!$C$23/'Activity levels'!$J8,IF(Inputs!$E$93="Finance Time",Inputs!$C$93*'Allocation Drivers'!D8/'Allocation Drivers'!$D$23/'Activity levels'!$J8,IF(Inputs!$E$93="Meals Provided",Inputs!$C$93*'Allocation Drivers'!E8/'Allocation Drivers'!$E$23/'Activity levels'!$J8,IF(Inputs!$E$93="Clinical Time",Inputs!$C$93*'Allocation Drivers'!F8/'Allocation Drivers'!$F$23/'Activity levels'!$J8,0))))),0))</f>
        <v>0</v>
      </c>
      <c r="H67" s="7">
        <f>IF(Inputs!$B$93="Direct",IF(Inputs!$D$93="Education",Inputs!$C$93/'Activity levels'!$J9,0),IF(Inputs!$B$93="Indirect",IF(Inputs!$E$93="Headcount",Inputs!$C$93*'Allocation Drivers'!B9/'Allocation Drivers'!$B$23/'Activity levels'!$J9,IF(Inputs!$E$93="Floor Space",Inputs!$C$93*'Allocation Drivers'!C9/'Allocation Drivers'!$C$23/'Activity levels'!$J9,IF(Inputs!$E$93="Finance Time",Inputs!$C$93*'Allocation Drivers'!D9/'Allocation Drivers'!$D$23/'Activity levels'!$J9,IF(Inputs!$E$93="Meals Provided",Inputs!$C$93*'Allocation Drivers'!E9/'Allocation Drivers'!$E$23/'Activity levels'!$J9,IF(Inputs!$E$93="Clinical Time",Inputs!$C$93*'Allocation Drivers'!F9/'Allocation Drivers'!$F$23/'Activity levels'!$J9,0))))),0))</f>
        <v>0</v>
      </c>
      <c r="I67" s="7">
        <f>IF(Inputs!$B$93="Direct",IF(Inputs!$D$93="Research",Inputs!$C$93/'Activity levels'!$J10,0),IF(Inputs!$B$93="Indirect",IF(Inputs!$E$93="Headcount",Inputs!$C$93*'Allocation Drivers'!B10/'Allocation Drivers'!$B$23/'Activity levels'!$J10,IF(Inputs!$E$93="Floor Space",Inputs!$C$93*'Allocation Drivers'!C10/'Allocation Drivers'!$C$23/'Activity levels'!$J10,IF(Inputs!$E$93="Finance Time",Inputs!$C$93*'Allocation Drivers'!D10/'Allocation Drivers'!$D$23/'Activity levels'!$J10,IF(Inputs!$E$93="Meals Provided",Inputs!$C$93*'Allocation Drivers'!E10/'Allocation Drivers'!$E$23/'Activity levels'!$J10,IF(Inputs!$E$93="Clinical Time",Inputs!$C$93*'Allocation Drivers'!F10/'Allocation Drivers'!$F$23/'Activity levels'!$J10,0))))),0))</f>
        <v>0</v>
      </c>
      <c r="J67" s="7">
        <f>IF(Inputs!$B$93="Direct",IF(Inputs!$D$93="Bereavement / Family Support / Living Well (Adult)",Inputs!$C$93/'Activity levels'!$J11,0),IF(Inputs!$B$93="Indirect",IF(Inputs!$E$93="Headcount",Inputs!$C$93*'Allocation Drivers'!B11/'Allocation Drivers'!$B$23/'Activity levels'!$J11,IF(Inputs!$E$93="Floor Space",Inputs!$C$93*'Allocation Drivers'!C11/'Allocation Drivers'!$C$23/'Activity levels'!$J11,IF(Inputs!$E$93="Finance Time",Inputs!$C$93*'Allocation Drivers'!D11/'Allocation Drivers'!$D$23/'Activity levels'!$J11,IF(Inputs!$E$93="Meals Provided",Inputs!$C$93*'Allocation Drivers'!E11/'Allocation Drivers'!$E$23/'Activity levels'!$J11,IF(Inputs!$E$93="Clinical Time",Inputs!$C$93*'Allocation Drivers'!F11/'Allocation Drivers'!$F$23/'Activity levels'!$J11,0))))),0))</f>
        <v>0</v>
      </c>
      <c r="K67" s="7">
        <f>IF(Inputs!$B$93="Direct",IF(Inputs!$D$93="Inpatient (Children)",Inputs!$C$93/'Activity levels'!$J12,0),IF(Inputs!$B$93="Indirect",IF(Inputs!$E$93="Headcount",Inputs!$C$93*'Allocation Drivers'!B12/'Allocation Drivers'!$B$23/'Activity levels'!$J12,IF(Inputs!$E$93="Floor Space",Inputs!$C$93*'Allocation Drivers'!C12/'Allocation Drivers'!$C$23/'Activity levels'!$J12,IF(Inputs!$E$93="Finance Time",Inputs!$C$93*'Allocation Drivers'!D12/'Allocation Drivers'!$D$23/'Activity levels'!$J12,IF(Inputs!$E$93="Meals Provided",Inputs!$C$93*'Allocation Drivers'!E12/'Allocation Drivers'!$E$23/'Activity levels'!$J12,IF(Inputs!$E$93="Clinical Time",Inputs!$C$93*'Allocation Drivers'!F12/'Allocation Drivers'!$F$23/'Activity levels'!$J12,0))))),0))</f>
        <v>0</v>
      </c>
      <c r="L67" s="7">
        <f>IF(Inputs!$B$93="Direct",IF(Inputs!$D$93="Outpatient  / Hospital Inreach (Children)",Inputs!$C$93/'Activity levels'!$J13,0),IF(Inputs!$B$93="Indirect",IF(Inputs!$E$93="Headcount",Inputs!$C$93*'Allocation Drivers'!B13/'Allocation Drivers'!$B$23/'Activity levels'!$J13,IF(Inputs!$E$93="Floor Space",Inputs!$C$93*'Allocation Drivers'!C13/'Allocation Drivers'!$C$23/'Activity levels'!$J13,IF(Inputs!$E$93="Finance Time",Inputs!$C$93*'Allocation Drivers'!D13/'Allocation Drivers'!$D$23/'Activity levels'!$J13,IF(Inputs!$E$93="Meals Provided",Inputs!$C$93*'Allocation Drivers'!E13/'Allocation Drivers'!$E$23/'Activity levels'!$J13,IF(Inputs!$E$93="Clinical Time",Inputs!$C$93*'Allocation Drivers'!F13/'Allocation Drivers'!$F$23/'Activity levels'!$J13,0))))),0))</f>
        <v>0</v>
      </c>
      <c r="M67" s="7">
        <f>IF(Inputs!$B$93="Direct",IF(Inputs!$D$93="Specialist Care at Home (Hospice at Home / Rapid Response etc) (Children)",Inputs!$C$93/'Activity levels'!$J14,0),IF(Inputs!$B$93="Indirect",IF(Inputs!$E$93="Headcount",Inputs!$C$93*'Allocation Drivers'!B14/'Allocation Drivers'!$B$23/'Activity levels'!$J14,IF(Inputs!$E$93="Floor Space",Inputs!$C$93*'Allocation Drivers'!C14/'Allocation Drivers'!$C$23/'Activity levels'!$J14,IF(Inputs!$E$93="Finance Time",Inputs!$C$93*'Allocation Drivers'!D14/'Allocation Drivers'!$D$23/'Activity levels'!$J14,IF(Inputs!$E$93="Meals Provided",Inputs!$C$93*'Allocation Drivers'!E14/'Allocation Drivers'!$E$23/'Activity levels'!$J14,IF(Inputs!$E$93="Clinical Time",Inputs!$C$93*'Allocation Drivers'!F14/'Allocation Drivers'!$F$23/'Activity levels'!$J14,0))))),0))</f>
        <v>0</v>
      </c>
      <c r="N67" s="7">
        <f>IF(Inputs!$B$93="Direct",IF(Inputs!$D$93="Generalist / Non-specialist Community Visits (Children)",Inputs!$C$93/'Activity levels'!$J15,0),IF(Inputs!$B$93="Indirect",IF(Inputs!$E$93="Headcount",Inputs!$C$93*'Allocation Drivers'!B15/'Allocation Drivers'!$B$23/'Activity levels'!$J15,IF(Inputs!$E$93="Floor Space",Inputs!$C$93*'Allocation Drivers'!C15/'Allocation Drivers'!$C$23/'Activity levels'!$J15,IF(Inputs!$E$93="Finance Time",Inputs!$C$93*'Allocation Drivers'!D15/'Allocation Drivers'!$D$23/'Activity levels'!$J15,IF(Inputs!$E$93="Meals Provided",Inputs!$C$93*'Allocation Drivers'!E15/'Allocation Drivers'!$E$23/'Activity levels'!$J15,IF(Inputs!$E$93="Clinical Time",Inputs!$C$93*'Allocation Drivers'!F15/'Allocation Drivers'!$F$23/'Activity levels'!$J15,0))))),0))</f>
        <v>0</v>
      </c>
      <c r="O67" s="7">
        <f>IF(Inputs!$B$93="Direct",IF(Inputs!$D$93="Do not use",Inputs!$C$93/'Activity levels'!$J17,0),IF(Inputs!$B$93="Indirect",IF(Inputs!$E$93="Headcount",Inputs!$C$93*'Allocation Drivers'!B16/'Allocation Drivers'!$B$23/'Activity levels'!$J17,IF(Inputs!$E$93="Floor Space",Inputs!$C$93*'Allocation Drivers'!C16/'Allocation Drivers'!$C$23/'Activity levels'!$J17,IF(Inputs!$E$93="Finance Time",Inputs!$C$93*'Allocation Drivers'!D16/'Allocation Drivers'!$D$23/'Activity levels'!$J17,IF(Inputs!$E$93="Meals Provided",Inputs!$C$93*'Allocation Drivers'!E16/'Allocation Drivers'!$E$23/'Activity levels'!$J17,IF(Inputs!$E$93="Clinical Time",Inputs!$C$93*'Allocation Drivers'!F16/'Allocation Drivers'!$F$23/'Activity levels'!$J17,0))))),0))</f>
        <v>0</v>
      </c>
      <c r="P67" s="7">
        <f>IF(Inputs!$B$93="Direct",IF(Inputs!$D$93="Do not use",Inputs!$C$93/'Activity levels'!$J18,0),IF(Inputs!$B$93="Indirect",IF(Inputs!$E$93="Headcount",Inputs!$C$93*'Allocation Drivers'!B17/'Allocation Drivers'!$B$23/'Activity levels'!$J18,IF(Inputs!$E$93="Floor Space",Inputs!$C$93*'Allocation Drivers'!C17/'Allocation Drivers'!$C$23/'Activity levels'!$J18,IF(Inputs!$E$93="Finance Time",Inputs!$C$93*'Allocation Drivers'!D17/'Allocation Drivers'!$D$23/'Activity levels'!$J18,IF(Inputs!$E$93="Meals Provided",Inputs!$C$93*'Allocation Drivers'!E17/'Allocation Drivers'!$E$23/'Activity levels'!$J18,IF(Inputs!$E$93="Clinical Time",Inputs!$C$93*'Allocation Drivers'!F17/'Allocation Drivers'!$F$23/'Activity levels'!$J18,0))))),0))</f>
        <v>0</v>
      </c>
      <c r="Q67" s="7">
        <f>IF(Inputs!$B$93="Direct",IF(Inputs!$D$93="Bereavement / Family support / Living well (Children)",Inputs!$C$93/'Activity levels'!$J19,0),IF(Inputs!$B$93="Indirect",IF(Inputs!$E$93="Headcount",Inputs!$C$93*'Allocation Drivers'!B18/'Allocation Drivers'!$B$23/'Activity levels'!$J19,IF(Inputs!$E$93="Floor Space",Inputs!$C$93*'Allocation Drivers'!C18/'Allocation Drivers'!$C$23/'Activity levels'!$J19,IF(Inputs!$E$93="Finance Time",Inputs!$C$93*'Allocation Drivers'!D18/'Allocation Drivers'!$D$23/'Activity levels'!$J19,IF(Inputs!$E$93="Meals Provided",Inputs!$C$93*'Allocation Drivers'!E18/'Allocation Drivers'!$E$23/'Activity levels'!$J19,IF(Inputs!$E$93="Clinical Time",Inputs!$C$93*'Allocation Drivers'!F18/'Allocation Drivers'!$F$23/'Activity levels'!$J19,0))))),0))</f>
        <v>0</v>
      </c>
    </row>
    <row r="68" spans="1:17" x14ac:dyDescent="0.2">
      <c r="A68" t="s">
        <v>99</v>
      </c>
      <c r="B68" s="7">
        <f>IF(Inputs!$B$94="Direct",IF(Inputs!$D$94="Inpatient (Adult)",Inputs!$C$94/'Activity levels'!$J4,0),IF(Inputs!$B$94="Indirect",IF(Inputs!$E$94="Headcount",Inputs!$C$94*'Allocation Drivers'!B4/'Allocation Drivers'!$B$23/'Activity levels'!$J4,IF(Inputs!$E$94="Floor Space",Inputs!$C$94*'Allocation Drivers'!C4/'Allocation Drivers'!$C$23/'Activity levels'!$J4,IF(Inputs!$E$94="Finance Time",Inputs!$C$94*'Allocation Drivers'!D4/'Allocation Drivers'!$D$23/'Activity levels'!$J4,IF(Inputs!$E$94="Meals Provided",Inputs!$C$94*'Allocation Drivers'!E4/'Allocation Drivers'!$E$23/'Activity levels'!$J4,IF(Inputs!$E$94="Clinical Time",Inputs!$C$94*'Allocation Drivers'!F4/'Allocation Drivers'!$F$23/'Activity levels'!$J4,0))))),0))</f>
        <v>0</v>
      </c>
      <c r="C68" s="7">
        <f>IF(Inputs!$B$94="Direct",IF(Inputs!$D$94="Outpatient / Hospital Inreach (Adult)",Inputs!$C$94/'Activity levels'!$J5,0),IF(Inputs!$B$94="Indirect",IF(Inputs!$E$94="Headcount",Inputs!$C$94*'Allocation Drivers'!B5/'Allocation Drivers'!$B$23/'Activity levels'!$J5,IF(Inputs!$E$94="Floor Space",Inputs!$C$94*'Allocation Drivers'!C5/'Allocation Drivers'!$C$23/'Activity levels'!$J5,IF(Inputs!$E$94="Finance Time",Inputs!$C$94*'Allocation Drivers'!D5/'Allocation Drivers'!$D$23/'Activity levels'!$J5,IF(Inputs!$E$94="Meals Provided",Inputs!$C$94*'Allocation Drivers'!E5/'Allocation Drivers'!$E$23/'Activity levels'!$J5,IF(Inputs!$E$94="Clinical Time",Inputs!$C$94*'Allocation Drivers'!F5/'Allocation Drivers'!$F$23/'Activity levels'!$J5,0))))),0))</f>
        <v>0</v>
      </c>
      <c r="D68" s="7">
        <f>IF(Inputs!$B$94="Direct",IF(Inputs!$D$94="Specialist Care at Home (Hospice at Home / Rapid Response etc) (Adult)",Inputs!$C$94/'Activity levels'!$J6,0),IF(Inputs!$B$94="Indirect",IF(Inputs!$E$94="Headcount",Inputs!$C$94*'Allocation Drivers'!B6/'Allocation Drivers'!$B$23/'Activity levels'!$J6,IF(Inputs!$E$94="Floor Space",Inputs!$C$94*'Allocation Drivers'!C6/'Allocation Drivers'!$C$23/'Activity levels'!$J6,IF(Inputs!$E$94="Finance Time",Inputs!$C$94*'Allocation Drivers'!D6/'Allocation Drivers'!$D$23/'Activity levels'!$J6,IF(Inputs!$E$94="Meals Provided",Inputs!$C$94*'Allocation Drivers'!E6/'Allocation Drivers'!$E$23/'Activity levels'!$J6,IF(Inputs!$E$94="Clinical Time",Inputs!$C$94*'Allocation Drivers'!F6/'Allocation Drivers'!$F$23/'Activity levels'!$J6,0))))),0))</f>
        <v>0</v>
      </c>
      <c r="E68" s="7">
        <f>IF(Inputs!$B$94="Direct",IF(Inputs!$D$94="Generalist / Non-specialist Community Visits (Adult)",Inputs!$C$94/'Activity levels'!$J7,0),IF(Inputs!$B$94="Indirect",IF(Inputs!$E$94="Headcount",Inputs!$C$94*'Allocation Drivers'!B7/'Allocation Drivers'!$B$23/'Activity levels'!$J7,IF(Inputs!$E$94="Floor Space",Inputs!$C$94*'Allocation Drivers'!C7/'Allocation Drivers'!$C$23/'Activity levels'!$J7,IF(Inputs!$E$94="Finance Time",Inputs!$C$94*'Allocation Drivers'!D7/'Allocation Drivers'!$D$23/'Activity levels'!$J7,IF(Inputs!$E$94="Meals Provided",Inputs!$C$94*'Allocation Drivers'!E7/'Allocation Drivers'!$E$23/'Activity levels'!$J7,IF(Inputs!$E$94="Clinical Time",Inputs!$C$94*'Allocation Drivers'!F7/'Allocation Drivers'!$F$23/'Activity levels'!$J7,0))))),0))</f>
        <v>0</v>
      </c>
      <c r="F68" s="7">
        <f>IF(Inputs!$B$94="Direct",IF(Inputs!$D$94="Domicilliary Care",Inputs!$C$94/'Activity levels'!$J16,0),IF(Inputs!$B$94="Indirect",IF(Inputs!$E$94="Headcount",Inputs!$C$94*'Allocation Drivers'!B15/'Allocation Drivers'!$B$23/'Activity levels'!$J16,IF(Inputs!$E$94="Floor Space",Inputs!$C$94*'Allocation Drivers'!C15/'Allocation Drivers'!$C$23/'Activity levels'!$J16,IF(Inputs!$E$94="Finance Time",Inputs!$C$94*'Allocation Drivers'!D15/'Allocation Drivers'!$D$23/'Activity levels'!$J16,IF(Inputs!$E$94="Meals Provided",Inputs!$C$94*'Allocation Drivers'!E15/'Allocation Drivers'!$E$23/'Activity levels'!$J16,IF(Inputs!$E$94="Clinical Time",Inputs!$C$94*'Allocation Drivers'!F15/'Allocation Drivers'!$F$23/'Activity levels'!$J16,0))))),0))</f>
        <v>0</v>
      </c>
      <c r="G68" s="7">
        <f>IF(Inputs!$B$94="Direct",IF(Inputs!$D$94="Lymphoedema",Inputs!$C$94/'Activity levels'!$J8,0),IF(Inputs!$B$94="Indirect",IF(Inputs!$E$94="Headcount",Inputs!$C$94*'Allocation Drivers'!B8/'Allocation Drivers'!$B$23/'Activity levels'!$J8,IF(Inputs!$E$94="Floor Space",Inputs!$C$94*'Allocation Drivers'!C8/'Allocation Drivers'!$C$23/'Activity levels'!$J8,IF(Inputs!$E$94="Finance Time",Inputs!$C$94*'Allocation Drivers'!D8/'Allocation Drivers'!$D$23/'Activity levels'!$J8,IF(Inputs!$E$94="Meals Provided",Inputs!$C$94*'Allocation Drivers'!E8/'Allocation Drivers'!$E$23/'Activity levels'!$J8,IF(Inputs!$E$94="Clinical Time",Inputs!$C$94*'Allocation Drivers'!F8/'Allocation Drivers'!$F$23/'Activity levels'!$J8,0))))),0))</f>
        <v>0</v>
      </c>
      <c r="H68" s="7">
        <f>IF(Inputs!$B$94="Direct",IF(Inputs!$D$94="Education",Inputs!$C$94/'Activity levels'!$J9,0),IF(Inputs!$B$94="Indirect",IF(Inputs!$E$94="Headcount",Inputs!$C$94*'Allocation Drivers'!B9/'Allocation Drivers'!$B$23/'Activity levels'!$J9,IF(Inputs!$E$94="Floor Space",Inputs!$C$94*'Allocation Drivers'!C9/'Allocation Drivers'!$C$23/'Activity levels'!$J9,IF(Inputs!$E$94="Finance Time",Inputs!$C$94*'Allocation Drivers'!D9/'Allocation Drivers'!$D$23/'Activity levels'!$J9,IF(Inputs!$E$94="Meals Provided",Inputs!$C$94*'Allocation Drivers'!E9/'Allocation Drivers'!$E$23/'Activity levels'!$J9,IF(Inputs!$E$94="Clinical Time",Inputs!$C$94*'Allocation Drivers'!F9/'Allocation Drivers'!$F$23/'Activity levels'!$J9,0))))),0))</f>
        <v>0</v>
      </c>
      <c r="I68" s="7">
        <f>IF(Inputs!$B$94="Direct",IF(Inputs!$D$94="Research",Inputs!$C$94/'Activity levels'!$J10,0),IF(Inputs!$B$94="Indirect",IF(Inputs!$E$94="Headcount",Inputs!$C$94*'Allocation Drivers'!B10/'Allocation Drivers'!$B$23/'Activity levels'!$J10,IF(Inputs!$E$94="Floor Space",Inputs!$C$94*'Allocation Drivers'!C10/'Allocation Drivers'!$C$23/'Activity levels'!$J10,IF(Inputs!$E$94="Finance Time",Inputs!$C$94*'Allocation Drivers'!D10/'Allocation Drivers'!$D$23/'Activity levels'!$J10,IF(Inputs!$E$94="Meals Provided",Inputs!$C$94*'Allocation Drivers'!E10/'Allocation Drivers'!$E$23/'Activity levels'!$J10,IF(Inputs!$E$94="Clinical Time",Inputs!$C$94*'Allocation Drivers'!F10/'Allocation Drivers'!$F$23/'Activity levels'!$J10,0))))),0))</f>
        <v>0</v>
      </c>
      <c r="J68" s="7">
        <f>IF(Inputs!$B$94="Direct",IF(Inputs!$D$94="Bereavement / Family Support / Living Well (Adult)",Inputs!$C$94/'Activity levels'!$J11,0),IF(Inputs!$B$94="Indirect",IF(Inputs!$E$94="Headcount",Inputs!$C$94*'Allocation Drivers'!B11/'Allocation Drivers'!$B$23/'Activity levels'!$J11,IF(Inputs!$E$94="Floor Space",Inputs!$C$94*'Allocation Drivers'!C11/'Allocation Drivers'!$C$23/'Activity levels'!$J11,IF(Inputs!$E$94="Finance Time",Inputs!$C$94*'Allocation Drivers'!D11/'Allocation Drivers'!$D$23/'Activity levels'!$J11,IF(Inputs!$E$94="Meals Provided",Inputs!$C$94*'Allocation Drivers'!E11/'Allocation Drivers'!$E$23/'Activity levels'!$J11,IF(Inputs!$E$94="Clinical Time",Inputs!$C$94*'Allocation Drivers'!F11/'Allocation Drivers'!$F$23/'Activity levels'!$J11,0))))),0))</f>
        <v>0</v>
      </c>
      <c r="K68" s="7">
        <f>IF(Inputs!$B$94="Direct",IF(Inputs!$D$94="Inpatient (Children)",Inputs!$C$94/'Activity levels'!$J12,0),IF(Inputs!$B$94="Indirect",IF(Inputs!$E$94="Headcount",Inputs!$C$94*'Allocation Drivers'!B12/'Allocation Drivers'!$B$23/'Activity levels'!$J12,IF(Inputs!$E$94="Floor Space",Inputs!$C$94*'Allocation Drivers'!C12/'Allocation Drivers'!$C$23/'Activity levels'!$J12,IF(Inputs!$E$94="Finance Time",Inputs!$C$94*'Allocation Drivers'!D12/'Allocation Drivers'!$D$23/'Activity levels'!$J12,IF(Inputs!$E$94="Meals Provided",Inputs!$C$94*'Allocation Drivers'!E12/'Allocation Drivers'!$E$23/'Activity levels'!$J12,IF(Inputs!$E$94="Clinical Time",Inputs!$C$94*'Allocation Drivers'!F12/'Allocation Drivers'!$F$23/'Activity levels'!$J12,0))))),0))</f>
        <v>0</v>
      </c>
      <c r="L68" s="7">
        <f>IF(Inputs!$B$94="Direct",IF(Inputs!$D$94="Outpatient  / Hospital Inreach (Children)",Inputs!$C$94/'Activity levels'!$J13,0),IF(Inputs!$B$94="Indirect",IF(Inputs!$E$94="Headcount",Inputs!$C$94*'Allocation Drivers'!B13/'Allocation Drivers'!$B$23/'Activity levels'!$J13,IF(Inputs!$E$94="Floor Space",Inputs!$C$94*'Allocation Drivers'!C13/'Allocation Drivers'!$C$23/'Activity levels'!$J13,IF(Inputs!$E$94="Finance Time",Inputs!$C$94*'Allocation Drivers'!D13/'Allocation Drivers'!$D$23/'Activity levels'!$J13,IF(Inputs!$E$94="Meals Provided",Inputs!$C$94*'Allocation Drivers'!E13/'Allocation Drivers'!$E$23/'Activity levels'!$J13,IF(Inputs!$E$94="Clinical Time",Inputs!$C$94*'Allocation Drivers'!F13/'Allocation Drivers'!$F$23/'Activity levels'!$J13,0))))),0))</f>
        <v>0</v>
      </c>
      <c r="M68" s="7">
        <f>IF(Inputs!$B$94="Direct",IF(Inputs!$D$94="Specialist Care at Home (Hospice at Home / Rapid Response etc) (Children)",Inputs!$C$94/'Activity levels'!$J14,0),IF(Inputs!$B$94="Indirect",IF(Inputs!$E$94="Headcount",Inputs!$C$94*'Allocation Drivers'!B14/'Allocation Drivers'!$B$23/'Activity levels'!$J14,IF(Inputs!$E$94="Floor Space",Inputs!$C$94*'Allocation Drivers'!C14/'Allocation Drivers'!$C$23/'Activity levels'!$J14,IF(Inputs!$E$94="Finance Time",Inputs!$C$94*'Allocation Drivers'!D14/'Allocation Drivers'!$D$23/'Activity levels'!$J14,IF(Inputs!$E$94="Meals Provided",Inputs!$C$94*'Allocation Drivers'!E14/'Allocation Drivers'!$E$23/'Activity levels'!$J14,IF(Inputs!$E$94="Clinical Time",Inputs!$C$94*'Allocation Drivers'!F14/'Allocation Drivers'!$F$23/'Activity levels'!$J14,0))))),0))</f>
        <v>0</v>
      </c>
      <c r="N68" s="7">
        <f>IF(Inputs!$B$94="Direct",IF(Inputs!$D$94="Generalist / Non-specialist Community Visits (Children)",Inputs!$C$94/'Activity levels'!$J15,0),IF(Inputs!$B$94="Indirect",IF(Inputs!$E$94="Headcount",Inputs!$C$94*'Allocation Drivers'!B15/'Allocation Drivers'!$B$23/'Activity levels'!$J15,IF(Inputs!$E$94="Floor Space",Inputs!$C$94*'Allocation Drivers'!C15/'Allocation Drivers'!$C$23/'Activity levels'!$J15,IF(Inputs!$E$94="Finance Time",Inputs!$C$94*'Allocation Drivers'!D15/'Allocation Drivers'!$D$23/'Activity levels'!$J15,IF(Inputs!$E$94="Meals Provided",Inputs!$C$94*'Allocation Drivers'!E15/'Allocation Drivers'!$E$23/'Activity levels'!$J15,IF(Inputs!$E$94="Clinical Time",Inputs!$C$94*'Allocation Drivers'!F15/'Allocation Drivers'!$F$23/'Activity levels'!$J15,0))))),0))</f>
        <v>0</v>
      </c>
      <c r="O68" s="7">
        <f>IF(Inputs!$B$94="Direct",IF(Inputs!$D$94="Do not use",Inputs!$C$94/'Activity levels'!$J17,0),IF(Inputs!$B$94="Indirect",IF(Inputs!$E$94="Headcount",Inputs!$C$94*'Allocation Drivers'!B16/'Allocation Drivers'!$B$23/'Activity levels'!$J17,IF(Inputs!$E$94="Floor Space",Inputs!$C$94*'Allocation Drivers'!C16/'Allocation Drivers'!$C$23/'Activity levels'!$J17,IF(Inputs!$E$94="Finance Time",Inputs!$C$94*'Allocation Drivers'!D16/'Allocation Drivers'!$D$23/'Activity levels'!$J17,IF(Inputs!$E$94="Meals Provided",Inputs!$C$94*'Allocation Drivers'!E16/'Allocation Drivers'!$E$23/'Activity levels'!$J17,IF(Inputs!$E$94="Clinical Time",Inputs!$C$94*'Allocation Drivers'!F16/'Allocation Drivers'!$F$23/'Activity levels'!$J17,0))))),0))</f>
        <v>0</v>
      </c>
      <c r="P68" s="7">
        <f>IF(Inputs!$B$94="Direct",IF(Inputs!$D$94="Do not use",Inputs!$C$94/'Activity levels'!$J18,0),IF(Inputs!$B$94="Indirect",IF(Inputs!$E$94="Headcount",Inputs!$C$94*'Allocation Drivers'!B17/'Allocation Drivers'!$B$23/'Activity levels'!$J18,IF(Inputs!$E$94="Floor Space",Inputs!$C$94*'Allocation Drivers'!C17/'Allocation Drivers'!$C$23/'Activity levels'!$J18,IF(Inputs!$E$94="Finance Time",Inputs!$C$94*'Allocation Drivers'!D17/'Allocation Drivers'!$D$23/'Activity levels'!$J18,IF(Inputs!$E$94="Meals Provided",Inputs!$C$94*'Allocation Drivers'!E17/'Allocation Drivers'!$E$23/'Activity levels'!$J18,IF(Inputs!$E$94="Clinical Time",Inputs!$C$94*'Allocation Drivers'!F17/'Allocation Drivers'!$F$23/'Activity levels'!$J18,0))))),0))</f>
        <v>0</v>
      </c>
      <c r="Q68" s="7">
        <f>IF(Inputs!$B$94="Direct",IF(Inputs!$D$94="Bereavement / Family support / Living well (Children)",Inputs!$C$94/'Activity levels'!$J19,0),IF(Inputs!$B$94="Indirect",IF(Inputs!$E$94="Headcount",Inputs!$C$94*'Allocation Drivers'!B18/'Allocation Drivers'!$B$23/'Activity levels'!$J19,IF(Inputs!$E$94="Floor Space",Inputs!$C$94*'Allocation Drivers'!C18/'Allocation Drivers'!$C$23/'Activity levels'!$J19,IF(Inputs!$E$94="Finance Time",Inputs!$C$94*'Allocation Drivers'!D18/'Allocation Drivers'!$D$23/'Activity levels'!$J19,IF(Inputs!$E$94="Meals Provided",Inputs!$C$94*'Allocation Drivers'!E18/'Allocation Drivers'!$E$23/'Activity levels'!$J19,IF(Inputs!$E$94="Clinical Time",Inputs!$C$94*'Allocation Drivers'!F18/'Allocation Drivers'!$F$23/'Activity levels'!$J19,0))))),0))</f>
        <v>0</v>
      </c>
    </row>
    <row r="69" spans="1:17" x14ac:dyDescent="0.2">
      <c r="A69" t="s">
        <v>99</v>
      </c>
      <c r="B69" s="7">
        <f>IF(Inputs!$B$95="Direct",IF(Inputs!$D$95="Inpatient (Adult)",Inputs!$C$95/'Activity levels'!$J4,0),IF(Inputs!$B$95="Indirect",IF(Inputs!$E$95="Headcount",Inputs!$C$95*'Allocation Drivers'!B4/'Allocation Drivers'!$B$23/'Activity levels'!$J4,IF(Inputs!$E$95="Floor Space",Inputs!$C$95*'Allocation Drivers'!C4/'Allocation Drivers'!$C$23/'Activity levels'!$J4,IF(Inputs!$E$95="Finance Time",Inputs!$C$95*'Allocation Drivers'!D4/'Allocation Drivers'!$D$23/'Activity levels'!$J4,IF(Inputs!$E$95="Meals Provided",Inputs!$C$95*'Allocation Drivers'!E4/'Allocation Drivers'!$E$23/'Activity levels'!$J4,IF(Inputs!$E$95="Clinical Time",Inputs!$C$95*'Allocation Drivers'!F4/'Allocation Drivers'!$F$23/'Activity levels'!$J4,0))))),0))</f>
        <v>0</v>
      </c>
      <c r="C69" s="7">
        <f>IF(Inputs!$B$95="Direct",IF(Inputs!$D$95="Outpatient / Hospital Inreach (Adult)",Inputs!$C$95/'Activity levels'!$J5,0),IF(Inputs!$B$95="Indirect",IF(Inputs!$E$95="Headcount",Inputs!$C$95*'Allocation Drivers'!B5/'Allocation Drivers'!$B$23/'Activity levels'!$J5,IF(Inputs!$E$95="Floor Space",Inputs!$C$95*'Allocation Drivers'!C5/'Allocation Drivers'!$C$23/'Activity levels'!$J5,IF(Inputs!$E$95="Finance Time",Inputs!$C$95*'Allocation Drivers'!D5/'Allocation Drivers'!$D$23/'Activity levels'!$J5,IF(Inputs!$E$95="Meals Provided",Inputs!$C$95*'Allocation Drivers'!E5/'Allocation Drivers'!$E$23/'Activity levels'!$J5,IF(Inputs!$E$95="Clinical Time",Inputs!$C$95*'Allocation Drivers'!F5/'Allocation Drivers'!$F$23/'Activity levels'!$J5,0))))),0))</f>
        <v>0</v>
      </c>
      <c r="D69" s="7">
        <f>IF(Inputs!$B$95="Direct",IF(Inputs!$D$95="Specialist Care at Home (Hospice at Home / Rapid Response etc) (Adult)",Inputs!$C$95/'Activity levels'!$J6,0),IF(Inputs!$B$95="Indirect",IF(Inputs!$E$95="Headcount",Inputs!$C$95*'Allocation Drivers'!B6/'Allocation Drivers'!$B$23/'Activity levels'!$J6,IF(Inputs!$E$95="Floor Space",Inputs!$C$95*'Allocation Drivers'!C6/'Allocation Drivers'!$C$23/'Activity levels'!$J6,IF(Inputs!$E$95="Finance Time",Inputs!$C$95*'Allocation Drivers'!D6/'Allocation Drivers'!$D$23/'Activity levels'!$J6,IF(Inputs!$E$95="Meals Provided",Inputs!$C$95*'Allocation Drivers'!E6/'Allocation Drivers'!$E$23/'Activity levels'!$J6,IF(Inputs!$E$95="Clinical Time",Inputs!$C$95*'Allocation Drivers'!F6/'Allocation Drivers'!$F$23/'Activity levels'!$J6,0))))),0))</f>
        <v>0</v>
      </c>
      <c r="E69" s="7">
        <f>IF(Inputs!$B$95="Direct",IF(Inputs!$D$95="Generalist / Non-specialist Community Visits (Adult)",Inputs!$C$95/'Activity levels'!$J7,0),IF(Inputs!$B$95="Indirect",IF(Inputs!$E$95="Headcount",Inputs!$C$95*'Allocation Drivers'!B7/'Allocation Drivers'!$B$23/'Activity levels'!$J7,IF(Inputs!$E$95="Floor Space",Inputs!$C$95*'Allocation Drivers'!C7/'Allocation Drivers'!$C$23/'Activity levels'!$J7,IF(Inputs!$E$95="Finance Time",Inputs!$C$95*'Allocation Drivers'!D7/'Allocation Drivers'!$D$23/'Activity levels'!$J7,IF(Inputs!$E$95="Meals Provided",Inputs!$C$95*'Allocation Drivers'!E7/'Allocation Drivers'!$E$23/'Activity levels'!$J7,IF(Inputs!$E$95="Clinical Time",Inputs!$C$95*'Allocation Drivers'!F7/'Allocation Drivers'!$F$23/'Activity levels'!$J7,0))))),0))</f>
        <v>0</v>
      </c>
      <c r="F69" s="7">
        <f>IF(Inputs!$B$95="Direct",IF(Inputs!$D$95="Domicilliary Care",Inputs!$C$95/'Activity levels'!$J16,0),IF(Inputs!$B$95="Indirect",IF(Inputs!$E$95="Headcount",Inputs!$C$95*'Allocation Drivers'!B15/'Allocation Drivers'!$B$23/'Activity levels'!$J16,IF(Inputs!$E$95="Floor Space",Inputs!$C$95*'Allocation Drivers'!C15/'Allocation Drivers'!$C$23/'Activity levels'!$J16,IF(Inputs!$E$95="Finance Time",Inputs!$C$95*'Allocation Drivers'!D15/'Allocation Drivers'!$D$23/'Activity levels'!$J16,IF(Inputs!$E$95="Meals Provided",Inputs!$C$95*'Allocation Drivers'!E15/'Allocation Drivers'!$E$23/'Activity levels'!$J16,IF(Inputs!$E$95="Clinical Time",Inputs!$C$95*'Allocation Drivers'!F15/'Allocation Drivers'!$F$23/'Activity levels'!$J16,0))))),0))</f>
        <v>0</v>
      </c>
      <c r="G69" s="7">
        <f>IF(Inputs!$B$95="Direct",IF(Inputs!$D$95="Lymphoedema",Inputs!$C$95/'Activity levels'!$J8,0),IF(Inputs!$B$95="Indirect",IF(Inputs!$E$95="Headcount",Inputs!$C$95*'Allocation Drivers'!B8/'Allocation Drivers'!$B$23/'Activity levels'!$J8,IF(Inputs!$E$95="Floor Space",Inputs!$C$95*'Allocation Drivers'!C8/'Allocation Drivers'!$C$23/'Activity levels'!$J8,IF(Inputs!$E$95="Finance Time",Inputs!$C$95*'Allocation Drivers'!D8/'Allocation Drivers'!$D$23/'Activity levels'!$J8,IF(Inputs!$E$95="Meals Provided",Inputs!$C$95*'Allocation Drivers'!E8/'Allocation Drivers'!$E$23/'Activity levels'!$J8,IF(Inputs!$E$95="Clinical Time",Inputs!$C$95*'Allocation Drivers'!F8/'Allocation Drivers'!$F$23/'Activity levels'!$J8,0))))),0))</f>
        <v>0</v>
      </c>
      <c r="H69" s="7">
        <f>IF(Inputs!$B$95="Direct",IF(Inputs!$D$95="Education",Inputs!$C$95/'Activity levels'!$J9,0),IF(Inputs!$B$95="Indirect",IF(Inputs!$E$95="Headcount",Inputs!$C$95*'Allocation Drivers'!B9/'Allocation Drivers'!$B$23/'Activity levels'!$J9,IF(Inputs!$E$95="Floor Space",Inputs!$C$95*'Allocation Drivers'!C9/'Allocation Drivers'!$C$23/'Activity levels'!$J9,IF(Inputs!$E$95="Finance Time",Inputs!$C$95*'Allocation Drivers'!D9/'Allocation Drivers'!$D$23/'Activity levels'!$J9,IF(Inputs!$E$95="Meals Provided",Inputs!$C$95*'Allocation Drivers'!E9/'Allocation Drivers'!$E$23/'Activity levels'!$J9,IF(Inputs!$E$95="Clinical Time",Inputs!$C$95*'Allocation Drivers'!F9/'Allocation Drivers'!$F$23/'Activity levels'!$J9,0))))),0))</f>
        <v>0</v>
      </c>
      <c r="I69" s="7">
        <f>IF(Inputs!$B$95="Direct",IF(Inputs!$D$95="Research",Inputs!$C$95/'Activity levels'!$J10,0),IF(Inputs!$B$95="Indirect",IF(Inputs!$E$95="Headcount",Inputs!$C$95*'Allocation Drivers'!B10/'Allocation Drivers'!$B$23/'Activity levels'!$J10,IF(Inputs!$E$95="Floor Space",Inputs!$C$95*'Allocation Drivers'!C10/'Allocation Drivers'!$C$23/'Activity levels'!$J10,IF(Inputs!$E$95="Finance Time",Inputs!$C$95*'Allocation Drivers'!D10/'Allocation Drivers'!$D$23/'Activity levels'!$J10,IF(Inputs!$E$95="Meals Provided",Inputs!$C$95*'Allocation Drivers'!E10/'Allocation Drivers'!$E$23/'Activity levels'!$J10,IF(Inputs!$E$95="Clinical Time",Inputs!$C$95*'Allocation Drivers'!F10/'Allocation Drivers'!$F$23/'Activity levels'!$J10,0))))),0))</f>
        <v>0</v>
      </c>
      <c r="J69" s="7">
        <f>IF(Inputs!$B$95="Direct",IF(Inputs!$D$95="Bereavement / Family Support / Living Well (Adult)",Inputs!$C$95/'Activity levels'!$J11,0),IF(Inputs!$B$95="Indirect",IF(Inputs!$E$95="Headcount",Inputs!$C$95*'Allocation Drivers'!B11/'Allocation Drivers'!$B$23/'Activity levels'!$J11,IF(Inputs!$E$95="Floor Space",Inputs!$C$95*'Allocation Drivers'!C11/'Allocation Drivers'!$C$23/'Activity levels'!$J11,IF(Inputs!$E$95="Finance Time",Inputs!$C$95*'Allocation Drivers'!D11/'Allocation Drivers'!$D$23/'Activity levels'!$J11,IF(Inputs!$E$95="Meals Provided",Inputs!$C$95*'Allocation Drivers'!E11/'Allocation Drivers'!$E$23/'Activity levels'!$J11,IF(Inputs!$E$95="Clinical Time",Inputs!$C$95*'Allocation Drivers'!F11/'Allocation Drivers'!$F$23/'Activity levels'!$J11,0))))),0))</f>
        <v>0</v>
      </c>
      <c r="K69" s="7">
        <f>IF(Inputs!$B$95="Direct",IF(Inputs!$D$95="Inpatient (Children)",Inputs!$C$95/'Activity levels'!$J12,0),IF(Inputs!$B$95="Indirect",IF(Inputs!$E$95="Headcount",Inputs!$C$95*'Allocation Drivers'!B12/'Allocation Drivers'!$B$23/'Activity levels'!$J12,IF(Inputs!$E$95="Floor Space",Inputs!$C$95*'Allocation Drivers'!C12/'Allocation Drivers'!$C$23/'Activity levels'!$J12,IF(Inputs!$E$95="Finance Time",Inputs!$C$95*'Allocation Drivers'!D12/'Allocation Drivers'!$D$23/'Activity levels'!$J12,IF(Inputs!$E$95="Meals Provided",Inputs!$C$95*'Allocation Drivers'!E12/'Allocation Drivers'!$E$23/'Activity levels'!$J12,IF(Inputs!$E$95="Clinical Time",Inputs!$C$95*'Allocation Drivers'!F12/'Allocation Drivers'!$F$23/'Activity levels'!$J12,0))))),0))</f>
        <v>0</v>
      </c>
      <c r="L69" s="7">
        <f>IF(Inputs!$B$95="Direct",IF(Inputs!$D$95="Outpatient  / Hospital Inreach (Children)",Inputs!$C$95/'Activity levels'!$J13,0),IF(Inputs!$B$95="Indirect",IF(Inputs!$E$95="Headcount",Inputs!$C$95*'Allocation Drivers'!B13/'Allocation Drivers'!$B$23/'Activity levels'!$J13,IF(Inputs!$E$95="Floor Space",Inputs!$C$95*'Allocation Drivers'!C13/'Allocation Drivers'!$C$23/'Activity levels'!$J13,IF(Inputs!$E$95="Finance Time",Inputs!$C$95*'Allocation Drivers'!D13/'Allocation Drivers'!$D$23/'Activity levels'!$J13,IF(Inputs!$E$95="Meals Provided",Inputs!$C$95*'Allocation Drivers'!E13/'Allocation Drivers'!$E$23/'Activity levels'!$J13,IF(Inputs!$E$95="Clinical Time",Inputs!$C$95*'Allocation Drivers'!F13/'Allocation Drivers'!$F$23/'Activity levels'!$J13,0))))),0))</f>
        <v>0</v>
      </c>
      <c r="M69" s="7">
        <f>IF(Inputs!$B$95="Direct",IF(Inputs!$D$95="Specialist Care at Home (Hospice at Home / Rapid Response etc) (Children)",Inputs!$C$95/'Activity levels'!$J14,0),IF(Inputs!$B$95="Indirect",IF(Inputs!$E$95="Headcount",Inputs!$C$95*'Allocation Drivers'!B14/'Allocation Drivers'!$B$23/'Activity levels'!$J14,IF(Inputs!$E$95="Floor Space",Inputs!$C$95*'Allocation Drivers'!C14/'Allocation Drivers'!$C$23/'Activity levels'!$J14,IF(Inputs!$E$95="Finance Time",Inputs!$C$95*'Allocation Drivers'!D14/'Allocation Drivers'!$D$23/'Activity levels'!$J14,IF(Inputs!$E$95="Meals Provided",Inputs!$C$95*'Allocation Drivers'!E14/'Allocation Drivers'!$E$23/'Activity levels'!$J14,IF(Inputs!$E$95="Clinical Time",Inputs!$C$95*'Allocation Drivers'!F14/'Allocation Drivers'!$F$23/'Activity levels'!$J14,0))))),0))</f>
        <v>0</v>
      </c>
      <c r="N69" s="7">
        <f>IF(Inputs!$B$95="Direct",IF(Inputs!$D$95="Generalist / Non-specialist Community Visits (Children)",Inputs!$C$95/'Activity levels'!$J15,0),IF(Inputs!$B$95="Indirect",IF(Inputs!$E$95="Headcount",Inputs!$C$95*'Allocation Drivers'!B15/'Allocation Drivers'!$B$23/'Activity levels'!$J15,IF(Inputs!$E$95="Floor Space",Inputs!$C$95*'Allocation Drivers'!C15/'Allocation Drivers'!$C$23/'Activity levels'!$J15,IF(Inputs!$E$95="Finance Time",Inputs!$C$95*'Allocation Drivers'!D15/'Allocation Drivers'!$D$23/'Activity levels'!$J15,IF(Inputs!$E$95="Meals Provided",Inputs!$C$95*'Allocation Drivers'!E15/'Allocation Drivers'!$E$23/'Activity levels'!$J15,IF(Inputs!$E$95="Clinical Time",Inputs!$C$95*'Allocation Drivers'!F15/'Allocation Drivers'!$F$23/'Activity levels'!$J15,0))))),0))</f>
        <v>0</v>
      </c>
      <c r="O69" s="7">
        <f>IF(Inputs!$B$95="Direct",IF(Inputs!$D$95="Do not use",Inputs!$C$95/'Activity levels'!$J17,0),IF(Inputs!$B$95="Indirect",IF(Inputs!$E$95="Headcount",Inputs!$C$95*'Allocation Drivers'!B16/'Allocation Drivers'!$B$23/'Activity levels'!$J17,IF(Inputs!$E$95="Floor Space",Inputs!$C$95*'Allocation Drivers'!C16/'Allocation Drivers'!$C$23/'Activity levels'!$J17,IF(Inputs!$E$95="Finance Time",Inputs!$C$95*'Allocation Drivers'!D16/'Allocation Drivers'!$D$23/'Activity levels'!$J17,IF(Inputs!$E$95="Meals Provided",Inputs!$C$95*'Allocation Drivers'!E16/'Allocation Drivers'!$E$23/'Activity levels'!$J17,IF(Inputs!$E$95="Clinical Time",Inputs!$C$95*'Allocation Drivers'!F16/'Allocation Drivers'!$F$23/'Activity levels'!$J17,0))))),0))</f>
        <v>0</v>
      </c>
      <c r="P69" s="7">
        <f>IF(Inputs!$B$95="Direct",IF(Inputs!$D$95="Do not use",Inputs!$C$95/'Activity levels'!$J18,0),IF(Inputs!$B$95="Indirect",IF(Inputs!$E$95="Headcount",Inputs!$C$95*'Allocation Drivers'!B17/'Allocation Drivers'!$B$23/'Activity levels'!$J18,IF(Inputs!$E$95="Floor Space",Inputs!$C$95*'Allocation Drivers'!C17/'Allocation Drivers'!$C$23/'Activity levels'!$J18,IF(Inputs!$E$95="Finance Time",Inputs!$C$95*'Allocation Drivers'!D17/'Allocation Drivers'!$D$23/'Activity levels'!$J18,IF(Inputs!$E$95="Meals Provided",Inputs!$C$95*'Allocation Drivers'!E17/'Allocation Drivers'!$E$23/'Activity levels'!$J18,IF(Inputs!$E$95="Clinical Time",Inputs!$C$95*'Allocation Drivers'!F17/'Allocation Drivers'!$F$23/'Activity levels'!$J18,0))))),0))</f>
        <v>0</v>
      </c>
      <c r="Q69" s="7">
        <f>IF(Inputs!$B$95="Direct",IF(Inputs!$D$95="Bereavement / Family support / Living well (Children)",Inputs!$C$95/'Activity levels'!$J19,0),IF(Inputs!$B$95="Indirect",IF(Inputs!$E$95="Headcount",Inputs!$C$95*'Allocation Drivers'!B18/'Allocation Drivers'!$B$23/'Activity levels'!$J19,IF(Inputs!$E$95="Floor Space",Inputs!$C$95*'Allocation Drivers'!C18/'Allocation Drivers'!$C$23/'Activity levels'!$J19,IF(Inputs!$E$95="Finance Time",Inputs!$C$95*'Allocation Drivers'!D18/'Allocation Drivers'!$D$23/'Activity levels'!$J19,IF(Inputs!$E$95="Meals Provided",Inputs!$C$95*'Allocation Drivers'!E18/'Allocation Drivers'!$E$23/'Activity levels'!$J19,IF(Inputs!$E$95="Clinical Time",Inputs!$C$95*'Allocation Drivers'!F18/'Allocation Drivers'!$F$23/'Activity levels'!$J19,0))))),0))</f>
        <v>0</v>
      </c>
    </row>
    <row r="70" spans="1:17" x14ac:dyDescent="0.2">
      <c r="A70" t="s">
        <v>99</v>
      </c>
      <c r="B70" s="7">
        <f>IF(Inputs!$B$96="Direct",IF(Inputs!$D$96="Inpatient (Adult)",Inputs!$C$96/'Activity levels'!$J4,0),IF(Inputs!$B$96="Indirect",IF(Inputs!$E$96="Headcount",Inputs!$C$96*'Allocation Drivers'!B4/'Allocation Drivers'!$B$23/'Activity levels'!$J4,IF(Inputs!$E$96="Floor Space",Inputs!$C$96*'Allocation Drivers'!C4/'Allocation Drivers'!$C$23/'Activity levels'!$J4,IF(Inputs!$E$96="Finance Time",Inputs!$C$96*'Allocation Drivers'!D4/'Allocation Drivers'!$D$23/'Activity levels'!$J4,IF(Inputs!$E$96="Meals Provided",Inputs!$C$96*'Allocation Drivers'!E4/'Allocation Drivers'!$E$23/'Activity levels'!$J4,IF(Inputs!$E$96="Clinical Time",Inputs!$C$96*'Allocation Drivers'!F4/'Allocation Drivers'!$F$23/'Activity levels'!$J4,0))))),0))</f>
        <v>0</v>
      </c>
      <c r="C70" s="7">
        <f>IF(Inputs!$B$96="Direct",IF(Inputs!$D$96="Outpatient / Hospital Inreach (Adult)",Inputs!$C$96/'Activity levels'!$J5,0),IF(Inputs!$B$96="Indirect",IF(Inputs!$E$96="Headcount",Inputs!$C$96*'Allocation Drivers'!B5/'Allocation Drivers'!$B$23/'Activity levels'!$J5,IF(Inputs!$E$96="Floor Space",Inputs!$C$96*'Allocation Drivers'!C5/'Allocation Drivers'!$C$23/'Activity levels'!$J5,IF(Inputs!$E$96="Finance Time",Inputs!$C$96*'Allocation Drivers'!D5/'Allocation Drivers'!$D$23/'Activity levels'!$J5,IF(Inputs!$E$96="Meals Provided",Inputs!$C$96*'Allocation Drivers'!E5/'Allocation Drivers'!$E$23/'Activity levels'!$J5,IF(Inputs!$E$96="Clinical Time",Inputs!$C$96*'Allocation Drivers'!F5/'Allocation Drivers'!$F$23/'Activity levels'!$J5,0))))),0))</f>
        <v>0</v>
      </c>
      <c r="D70" s="7">
        <f>IF(Inputs!$B$96="Direct",IF(Inputs!$D$96="Specialist Care at Home (Hospice at Home / Rapid Response etc) (Adult)",Inputs!$C$96/'Activity levels'!$J6,0),IF(Inputs!$B$96="Indirect",IF(Inputs!$E$96="Headcount",Inputs!$C$96*'Allocation Drivers'!B6/'Allocation Drivers'!$B$23/'Activity levels'!$J6,IF(Inputs!$E$96="Floor Space",Inputs!$C$96*'Allocation Drivers'!C6/'Allocation Drivers'!$C$23/'Activity levels'!$J6,IF(Inputs!$E$96="Finance Time",Inputs!$C$96*'Allocation Drivers'!D6/'Allocation Drivers'!$D$23/'Activity levels'!$J6,IF(Inputs!$E$96="Meals Provided",Inputs!$C$96*'Allocation Drivers'!E6/'Allocation Drivers'!$E$23/'Activity levels'!$J6,IF(Inputs!$E$96="Clinical Time",Inputs!$C$96*'Allocation Drivers'!F6/'Allocation Drivers'!$F$23/'Activity levels'!$J6,0))))),0))</f>
        <v>0</v>
      </c>
      <c r="E70" s="7">
        <f>IF(Inputs!$B$96="Direct",IF(Inputs!$D$96="Generalist / Non-specialist Community Visits (Adult)",Inputs!$C$96/'Activity levels'!$J7,0),IF(Inputs!$B$96="Indirect",IF(Inputs!$E$96="Headcount",Inputs!$C$96*'Allocation Drivers'!B7/'Allocation Drivers'!$B$23/'Activity levels'!$J7,IF(Inputs!$E$96="Floor Space",Inputs!$C$96*'Allocation Drivers'!C7/'Allocation Drivers'!$C$23/'Activity levels'!$J7,IF(Inputs!$E$96="Finance Time",Inputs!$C$96*'Allocation Drivers'!D7/'Allocation Drivers'!$D$23/'Activity levels'!$J7,IF(Inputs!$E$96="Meals Provided",Inputs!$C$96*'Allocation Drivers'!E7/'Allocation Drivers'!$E$23/'Activity levels'!$J7,IF(Inputs!$E$96="Clinical Time",Inputs!$C$96*'Allocation Drivers'!F7/'Allocation Drivers'!$F$23/'Activity levels'!$J7,0))))),0))</f>
        <v>0</v>
      </c>
      <c r="F70" s="7">
        <f>IF(Inputs!$B$96="Direct",IF(Inputs!$D$96="Domicilliary Care",Inputs!$C$96/'Activity levels'!$J16,0),IF(Inputs!$B$96="Indirect",IF(Inputs!$E$96="Headcount",Inputs!$C$96*'Allocation Drivers'!B15/'Allocation Drivers'!$B$23/'Activity levels'!$J16,IF(Inputs!$E$96="Floor Space",Inputs!$C$96*'Allocation Drivers'!C15/'Allocation Drivers'!$C$23/'Activity levels'!$J16,IF(Inputs!$E$96="Finance Time",Inputs!$C$96*'Allocation Drivers'!D15/'Allocation Drivers'!$D$23/'Activity levels'!$J16,IF(Inputs!$E$96="Meals Provided",Inputs!$C$96*'Allocation Drivers'!E15/'Allocation Drivers'!$E$23/'Activity levels'!$J16,IF(Inputs!$E$96="Clinical Time",Inputs!$C$96*'Allocation Drivers'!F15/'Allocation Drivers'!$F$23/'Activity levels'!$J16,0))))),0))</f>
        <v>0</v>
      </c>
      <c r="G70" s="7">
        <f>IF(Inputs!$B$96="Direct",IF(Inputs!$D$96="Lymphoedema",Inputs!$C$96/'Activity levels'!$J8,0),IF(Inputs!$B$96="Indirect",IF(Inputs!$E$96="Headcount",Inputs!$C$96*'Allocation Drivers'!B8/'Allocation Drivers'!$B$23/'Activity levels'!$J8,IF(Inputs!$E$96="Floor Space",Inputs!$C$96*'Allocation Drivers'!C8/'Allocation Drivers'!$C$23/'Activity levels'!$J8,IF(Inputs!$E$96="Finance Time",Inputs!$C$96*'Allocation Drivers'!D8/'Allocation Drivers'!$D$23/'Activity levels'!$J8,IF(Inputs!$E$96="Meals Provided",Inputs!$C$96*'Allocation Drivers'!E8/'Allocation Drivers'!$E$23/'Activity levels'!$J8,IF(Inputs!$E$96="Clinical Time",Inputs!$C$96*'Allocation Drivers'!F8/'Allocation Drivers'!$F$23/'Activity levels'!$J8,0))))),0))</f>
        <v>0</v>
      </c>
      <c r="H70" s="7">
        <f>IF(Inputs!$B$96="Direct",IF(Inputs!$D$96="Education",Inputs!$C$96/'Activity levels'!$J9,0),IF(Inputs!$B$96="Indirect",IF(Inputs!$E$96="Headcount",Inputs!$C$96*'Allocation Drivers'!B9/'Allocation Drivers'!$B$23/'Activity levels'!$J9,IF(Inputs!$E$96="Floor Space",Inputs!$C$96*'Allocation Drivers'!C9/'Allocation Drivers'!$C$23/'Activity levels'!$J9,IF(Inputs!$E$96="Finance Time",Inputs!$C$96*'Allocation Drivers'!D9/'Allocation Drivers'!$D$23/'Activity levels'!$J9,IF(Inputs!$E$96="Meals Provided",Inputs!$C$96*'Allocation Drivers'!E9/'Allocation Drivers'!$E$23/'Activity levels'!$J9,IF(Inputs!$E$96="Clinical Time",Inputs!$C$96*'Allocation Drivers'!F9/'Allocation Drivers'!$F$23/'Activity levels'!$J9,0))))),0))</f>
        <v>0</v>
      </c>
      <c r="I70" s="7">
        <f>IF(Inputs!$B$96="Direct",IF(Inputs!$D$96="Research",Inputs!$C$96/'Activity levels'!$J10,0),IF(Inputs!$B$96="Indirect",IF(Inputs!$E$96="Headcount",Inputs!$C$96*'Allocation Drivers'!B10/'Allocation Drivers'!$B$23/'Activity levels'!$J10,IF(Inputs!$E$96="Floor Space",Inputs!$C$96*'Allocation Drivers'!C10/'Allocation Drivers'!$C$23/'Activity levels'!$J10,IF(Inputs!$E$96="Finance Time",Inputs!$C$96*'Allocation Drivers'!D10/'Allocation Drivers'!$D$23/'Activity levels'!$J10,IF(Inputs!$E$96="Meals Provided",Inputs!$C$96*'Allocation Drivers'!E10/'Allocation Drivers'!$E$23/'Activity levels'!$J10,IF(Inputs!$E$96="Clinical Time",Inputs!$C$96*'Allocation Drivers'!F10/'Allocation Drivers'!$F$23/'Activity levels'!$J10,0))))),0))</f>
        <v>0</v>
      </c>
      <c r="J70" s="7">
        <f>IF(Inputs!$B$96="Direct",IF(Inputs!$D$96="Bereavement / Family Support / Living Well (Adult)",Inputs!$C$96/'Activity levels'!$J11,0),IF(Inputs!$B$96="Indirect",IF(Inputs!$E$96="Headcount",Inputs!$C$96*'Allocation Drivers'!B11/'Allocation Drivers'!$B$23/'Activity levels'!$J11,IF(Inputs!$E$96="Floor Space",Inputs!$C$96*'Allocation Drivers'!C11/'Allocation Drivers'!$C$23/'Activity levels'!$J11,IF(Inputs!$E$96="Finance Time",Inputs!$C$96*'Allocation Drivers'!D11/'Allocation Drivers'!$D$23/'Activity levels'!$J11,IF(Inputs!$E$96="Meals Provided",Inputs!$C$96*'Allocation Drivers'!E11/'Allocation Drivers'!$E$23/'Activity levels'!$J11,IF(Inputs!$E$96="Clinical Time",Inputs!$C$96*'Allocation Drivers'!F11/'Allocation Drivers'!$F$23/'Activity levels'!$J11,0))))),0))</f>
        <v>0</v>
      </c>
      <c r="K70" s="7">
        <f>IF(Inputs!$B$96="Direct",IF(Inputs!$D$96="Inpatient (Children)",Inputs!$C$96/'Activity levels'!$J12,0),IF(Inputs!$B$96="Indirect",IF(Inputs!$E$96="Headcount",Inputs!$C$96*'Allocation Drivers'!B12/'Allocation Drivers'!$B$23/'Activity levels'!$J12,IF(Inputs!$E$96="Floor Space",Inputs!$C$96*'Allocation Drivers'!C12/'Allocation Drivers'!$C$23/'Activity levels'!$J12,IF(Inputs!$E$96="Finance Time",Inputs!$C$96*'Allocation Drivers'!D12/'Allocation Drivers'!$D$23/'Activity levels'!$J12,IF(Inputs!$E$96="Meals Provided",Inputs!$C$96*'Allocation Drivers'!E12/'Allocation Drivers'!$E$23/'Activity levels'!$J12,IF(Inputs!$E$96="Clinical Time",Inputs!$C$96*'Allocation Drivers'!F12/'Allocation Drivers'!$F$23/'Activity levels'!$J12,0))))),0))</f>
        <v>0</v>
      </c>
      <c r="L70" s="7">
        <f>IF(Inputs!$B$96="Direct",IF(Inputs!$D$96="Outpatient  / Hospital Inreach (Children)",Inputs!$C$96/'Activity levels'!$J13,0),IF(Inputs!$B$96="Indirect",IF(Inputs!$E$96="Headcount",Inputs!$C$96*'Allocation Drivers'!B13/'Allocation Drivers'!$B$23/'Activity levels'!$J13,IF(Inputs!$E$96="Floor Space",Inputs!$C$96*'Allocation Drivers'!C13/'Allocation Drivers'!$C$23/'Activity levels'!$J13,IF(Inputs!$E$96="Finance Time",Inputs!$C$96*'Allocation Drivers'!D13/'Allocation Drivers'!$D$23/'Activity levels'!$J13,IF(Inputs!$E$96="Meals Provided",Inputs!$C$96*'Allocation Drivers'!E13/'Allocation Drivers'!$E$23/'Activity levels'!$J13,IF(Inputs!$E$96="Clinical Time",Inputs!$C$96*'Allocation Drivers'!F13/'Allocation Drivers'!$F$23/'Activity levels'!$J13,0))))),0))</f>
        <v>0</v>
      </c>
      <c r="M70" s="7">
        <f>IF(Inputs!$B$96="Direct",IF(Inputs!$D$96="Specialist Care at Home (Hospice at Home / Rapid Response etc) (Children)",Inputs!$C$96/'Activity levels'!$J14,0),IF(Inputs!$B$96="Indirect",IF(Inputs!$E$96="Headcount",Inputs!$C$96*'Allocation Drivers'!B14/'Allocation Drivers'!$B$23/'Activity levels'!$J14,IF(Inputs!$E$96="Floor Space",Inputs!$C$96*'Allocation Drivers'!C14/'Allocation Drivers'!$C$23/'Activity levels'!$J14,IF(Inputs!$E$96="Finance Time",Inputs!$C$96*'Allocation Drivers'!D14/'Allocation Drivers'!$D$23/'Activity levels'!$J14,IF(Inputs!$E$96="Meals Provided",Inputs!$C$96*'Allocation Drivers'!E14/'Allocation Drivers'!$E$23/'Activity levels'!$J14,IF(Inputs!$E$96="Clinical Time",Inputs!$C$96*'Allocation Drivers'!F14/'Allocation Drivers'!$F$23/'Activity levels'!$J14,0))))),0))</f>
        <v>0</v>
      </c>
      <c r="N70" s="7">
        <f>IF(Inputs!$B$96="Direct",IF(Inputs!$D$96="Generalist / Non-specialist Community Visits (Children)",Inputs!$C$96/'Activity levels'!$J15,0),IF(Inputs!$B$96="Indirect",IF(Inputs!$E$96="Headcount",Inputs!$C$96*'Allocation Drivers'!B15/'Allocation Drivers'!$B$23/'Activity levels'!$J15,IF(Inputs!$E$96="Floor Space",Inputs!$C$96*'Allocation Drivers'!C15/'Allocation Drivers'!$C$23/'Activity levels'!$J15,IF(Inputs!$E$96="Finance Time",Inputs!$C$96*'Allocation Drivers'!D15/'Allocation Drivers'!$D$23/'Activity levels'!$J15,IF(Inputs!$E$96="Meals Provided",Inputs!$C$96*'Allocation Drivers'!E15/'Allocation Drivers'!$E$23/'Activity levels'!$J15,IF(Inputs!$E$96="Clinical Time",Inputs!$C$96*'Allocation Drivers'!F15/'Allocation Drivers'!$F$23/'Activity levels'!$J15,0))))),0))</f>
        <v>0</v>
      </c>
      <c r="O70" s="7">
        <f>IF(Inputs!$B$96="Direct",IF(Inputs!$D$96="Do not use",Inputs!$C$96/'Activity levels'!$J17,0),IF(Inputs!$B$96="Indirect",IF(Inputs!$E$96="Headcount",Inputs!$C$96*'Allocation Drivers'!B16/'Allocation Drivers'!$B$23/'Activity levels'!$J17,IF(Inputs!$E$96="Floor Space",Inputs!$C$96*'Allocation Drivers'!C16/'Allocation Drivers'!$C$23/'Activity levels'!$J17,IF(Inputs!$E$96="Finance Time",Inputs!$C$96*'Allocation Drivers'!D16/'Allocation Drivers'!$D$23/'Activity levels'!$J17,IF(Inputs!$E$96="Meals Provided",Inputs!$C$96*'Allocation Drivers'!E16/'Allocation Drivers'!$E$23/'Activity levels'!$J17,IF(Inputs!$E$96="Clinical Time",Inputs!$C$96*'Allocation Drivers'!F16/'Allocation Drivers'!$F$23/'Activity levels'!$J17,0))))),0))</f>
        <v>0</v>
      </c>
      <c r="P70" s="7">
        <f>IF(Inputs!$B$96="Direct",IF(Inputs!$D$96="Do not use",Inputs!$C$96/'Activity levels'!$J18,0),IF(Inputs!$B$96="Indirect",IF(Inputs!$E$96="Headcount",Inputs!$C$96*'Allocation Drivers'!B17/'Allocation Drivers'!$B$23/'Activity levels'!$J18,IF(Inputs!$E$96="Floor Space",Inputs!$C$96*'Allocation Drivers'!C17/'Allocation Drivers'!$C$23/'Activity levels'!$J18,IF(Inputs!$E$96="Finance Time",Inputs!$C$96*'Allocation Drivers'!D17/'Allocation Drivers'!$D$23/'Activity levels'!$J18,IF(Inputs!$E$96="Meals Provided",Inputs!$C$96*'Allocation Drivers'!E17/'Allocation Drivers'!$E$23/'Activity levels'!$J18,IF(Inputs!$E$96="Clinical Time",Inputs!$C$96*'Allocation Drivers'!F17/'Allocation Drivers'!$F$23/'Activity levels'!$J18,0))))),0))</f>
        <v>0</v>
      </c>
      <c r="Q70" s="7">
        <f>IF(Inputs!$B$96="Direct",IF(Inputs!$D$96="Bereavement / Family support / Living well (Children)",Inputs!$C$96/'Activity levels'!$J19,0),IF(Inputs!$B$96="Indirect",IF(Inputs!$E$96="Headcount",Inputs!$C$96*'Allocation Drivers'!B18/'Allocation Drivers'!$B$23/'Activity levels'!$J19,IF(Inputs!$E$96="Floor Space",Inputs!$C$96*'Allocation Drivers'!C18/'Allocation Drivers'!$C$23/'Activity levels'!$J19,IF(Inputs!$E$96="Finance Time",Inputs!$C$96*'Allocation Drivers'!D18/'Allocation Drivers'!$D$23/'Activity levels'!$J19,IF(Inputs!$E$96="Meals Provided",Inputs!$C$96*'Allocation Drivers'!E18/'Allocation Drivers'!$E$23/'Activity levels'!$J19,IF(Inputs!$E$96="Clinical Time",Inputs!$C$96*'Allocation Drivers'!F18/'Allocation Drivers'!$F$23/'Activity levels'!$J19,0))))),0))</f>
        <v>0</v>
      </c>
    </row>
    <row r="71" spans="1:17" x14ac:dyDescent="0.2">
      <c r="A71" t="s">
        <v>99</v>
      </c>
      <c r="B71" s="7">
        <f>IF(Inputs!$B$97="Direct",IF(Inputs!$D$97="Inpatient (Adult)",Inputs!$C$97/'Activity levels'!$J4,0),IF(Inputs!$B$97="Indirect",IF(Inputs!$E$97="Headcount",Inputs!$C$97*'Allocation Drivers'!B4/'Allocation Drivers'!$B$23/'Activity levels'!$J4,IF(Inputs!$E$97="Floor Space",Inputs!$C$97*'Allocation Drivers'!C4/'Allocation Drivers'!$C$23/'Activity levels'!$J4,IF(Inputs!$E$97="Finance Time",Inputs!$C$97*'Allocation Drivers'!D4/'Allocation Drivers'!$D$23/'Activity levels'!$J4,IF(Inputs!$E$97="Meals Provided",Inputs!$C$97*'Allocation Drivers'!E4/'Allocation Drivers'!$E$23/'Activity levels'!$J4,IF(Inputs!$E$97="Clinical Time",Inputs!$C$97*'Allocation Drivers'!F4/'Allocation Drivers'!$F$23/'Activity levels'!$J4,0))))),0))</f>
        <v>0</v>
      </c>
      <c r="C71" s="7">
        <f>IF(Inputs!$B$97="Direct",IF(Inputs!$D$97="Outpatient / Hospital Inreach (Adult)",Inputs!$C$97/'Activity levels'!$J5,0),IF(Inputs!$B$97="Indirect",IF(Inputs!$E$97="Headcount",Inputs!$C$97*'Allocation Drivers'!B5/'Allocation Drivers'!$B$23/'Activity levels'!$J5,IF(Inputs!$E$97="Floor Space",Inputs!$C$97*'Allocation Drivers'!C5/'Allocation Drivers'!$C$23/'Activity levels'!$J5,IF(Inputs!$E$97="Finance Time",Inputs!$C$97*'Allocation Drivers'!D5/'Allocation Drivers'!$D$23/'Activity levels'!$J5,IF(Inputs!$E$97="Meals Provided",Inputs!$C$97*'Allocation Drivers'!E5/'Allocation Drivers'!$E$23/'Activity levels'!$J5,IF(Inputs!$E$97="Clinical Time",Inputs!$C$97*'Allocation Drivers'!F5/'Allocation Drivers'!$F$23/'Activity levels'!$J5,0))))),0))</f>
        <v>0</v>
      </c>
      <c r="D71" s="7">
        <f>IF(Inputs!$B$97="Direct",IF(Inputs!$D$97="Specialist Care at Home (Hospice at Home / Rapid Response etc) (Adult)",Inputs!$C$97/'Activity levels'!$J6,0),IF(Inputs!$B$97="Indirect",IF(Inputs!$E$97="Headcount",Inputs!$C$97*'Allocation Drivers'!B6/'Allocation Drivers'!$B$23/'Activity levels'!$J6,IF(Inputs!$E$97="Floor Space",Inputs!$C$97*'Allocation Drivers'!C6/'Allocation Drivers'!$C$23/'Activity levels'!$J6,IF(Inputs!$E$97="Finance Time",Inputs!$C$97*'Allocation Drivers'!D6/'Allocation Drivers'!$D$23/'Activity levels'!$J6,IF(Inputs!$E$97="Meals Provided",Inputs!$C$97*'Allocation Drivers'!E6/'Allocation Drivers'!$E$23/'Activity levels'!$J6,IF(Inputs!$E$97="Clinical Time",Inputs!$C$97*'Allocation Drivers'!F6/'Allocation Drivers'!$F$23/'Activity levels'!$J6,0))))),0))</f>
        <v>0</v>
      </c>
      <c r="E71" s="7">
        <f>IF(Inputs!$B$97="Direct",IF(Inputs!$D$97="Generalist / Non-specialist Community Visits (Adult)",Inputs!$C$97/'Activity levels'!$J7,0),IF(Inputs!$B$97="Indirect",IF(Inputs!$E$97="Headcount",Inputs!$C$97*'Allocation Drivers'!B7/'Allocation Drivers'!$B$23/'Activity levels'!$J7,IF(Inputs!$E$97="Floor Space",Inputs!$C$97*'Allocation Drivers'!C7/'Allocation Drivers'!$C$23/'Activity levels'!$J7,IF(Inputs!$E$97="Finance Time",Inputs!$C$97*'Allocation Drivers'!D7/'Allocation Drivers'!$D$23/'Activity levels'!$J7,IF(Inputs!$E$97="Meals Provided",Inputs!$C$97*'Allocation Drivers'!E7/'Allocation Drivers'!$E$23/'Activity levels'!$J7,IF(Inputs!$E$97="Clinical Time",Inputs!$C$97*'Allocation Drivers'!F7/'Allocation Drivers'!$F$23/'Activity levels'!$J7,0))))),0))</f>
        <v>0</v>
      </c>
      <c r="F71" s="7">
        <f>IF(Inputs!$B$97="Direct",IF(Inputs!$D$97="Domicilliary Care",Inputs!$C$97/'Activity levels'!$J16,0),IF(Inputs!$B$97="Indirect",IF(Inputs!$E$97="Headcount",Inputs!$C$97*'Allocation Drivers'!B15/'Allocation Drivers'!$B$23/'Activity levels'!$J16,IF(Inputs!$E$97="Floor Space",Inputs!$C$97*'Allocation Drivers'!C15/'Allocation Drivers'!$C$23/'Activity levels'!$J16,IF(Inputs!$E$97="Finance Time",Inputs!$C$97*'Allocation Drivers'!D15/'Allocation Drivers'!$D$23/'Activity levels'!$J16,IF(Inputs!$E$97="Meals Provided",Inputs!$C$97*'Allocation Drivers'!E15/'Allocation Drivers'!$E$23/'Activity levels'!$J16,IF(Inputs!$E$97="Clinical Time",Inputs!$C$97*'Allocation Drivers'!F15/'Allocation Drivers'!$F$23/'Activity levels'!$J16,0))))),0))</f>
        <v>0</v>
      </c>
      <c r="G71" s="7">
        <f>IF(Inputs!$B$97="Direct",IF(Inputs!$D$97="Lymphoedema",Inputs!$C$97/'Activity levels'!$J8,0),IF(Inputs!$B$97="Indirect",IF(Inputs!$E$97="Headcount",Inputs!$C$97*'Allocation Drivers'!B8/'Allocation Drivers'!$B$23/'Activity levels'!$J8,IF(Inputs!$E$97="Floor Space",Inputs!$C$97*'Allocation Drivers'!C8/'Allocation Drivers'!$C$23/'Activity levels'!$J8,IF(Inputs!$E$97="Finance Time",Inputs!$C$97*'Allocation Drivers'!D8/'Allocation Drivers'!$D$23/'Activity levels'!$J8,IF(Inputs!$E$97="Meals Provided",Inputs!$C$97*'Allocation Drivers'!E8/'Allocation Drivers'!$E$23/'Activity levels'!$J8,IF(Inputs!$E$97="Clinical Time",Inputs!$C$97*'Allocation Drivers'!F8/'Allocation Drivers'!$F$23/'Activity levels'!$J8,0))))),0))</f>
        <v>0</v>
      </c>
      <c r="H71" s="7">
        <f>IF(Inputs!$B$97="Direct",IF(Inputs!$D$97="Education",Inputs!$C$97/'Activity levels'!$J9,0),IF(Inputs!$B$97="Indirect",IF(Inputs!$E$97="Headcount",Inputs!$C$97*'Allocation Drivers'!B9/'Allocation Drivers'!$B$23/'Activity levels'!$J9,IF(Inputs!$E$97="Floor Space",Inputs!$C$97*'Allocation Drivers'!C9/'Allocation Drivers'!$C$23/'Activity levels'!$J9,IF(Inputs!$E$97="Finance Time",Inputs!$C$97*'Allocation Drivers'!D9/'Allocation Drivers'!$D$23/'Activity levels'!$J9,IF(Inputs!$E$97="Meals Provided",Inputs!$C$97*'Allocation Drivers'!E9/'Allocation Drivers'!$E$23/'Activity levels'!$J9,IF(Inputs!$E$97="Clinical Time",Inputs!$C$97*'Allocation Drivers'!F9/'Allocation Drivers'!$F$23/'Activity levels'!$J9,0))))),0))</f>
        <v>0</v>
      </c>
      <c r="I71" s="7">
        <f>IF(Inputs!$B$97="Direct",IF(Inputs!$D$97="Research",Inputs!$C$97/'Activity levels'!$J10,0),IF(Inputs!$B$97="Indirect",IF(Inputs!$E$97="Headcount",Inputs!$C$97*'Allocation Drivers'!B10/'Allocation Drivers'!$B$23/'Activity levels'!$J10,IF(Inputs!$E$97="Floor Space",Inputs!$C$97*'Allocation Drivers'!C10/'Allocation Drivers'!$C$23/'Activity levels'!$J10,IF(Inputs!$E$97="Finance Time",Inputs!$C$97*'Allocation Drivers'!D10/'Allocation Drivers'!$D$23/'Activity levels'!$J10,IF(Inputs!$E$97="Meals Provided",Inputs!$C$97*'Allocation Drivers'!E10/'Allocation Drivers'!$E$23/'Activity levels'!$J10,IF(Inputs!$E$97="Clinical Time",Inputs!$C$97*'Allocation Drivers'!F10/'Allocation Drivers'!$F$23/'Activity levels'!$J10,0))))),0))</f>
        <v>0</v>
      </c>
      <c r="J71" s="7">
        <f>IF(Inputs!$B$97="Direct",IF(Inputs!$D$97="Bereavement / Family Support / Living Well (Adult)",Inputs!$C$97/'Activity levels'!$J11,0),IF(Inputs!$B$97="Indirect",IF(Inputs!$E$97="Headcount",Inputs!$C$97*'Allocation Drivers'!B11/'Allocation Drivers'!$B$23/'Activity levels'!$J11,IF(Inputs!$E$97="Floor Space",Inputs!$C$97*'Allocation Drivers'!C11/'Allocation Drivers'!$C$23/'Activity levels'!$J11,IF(Inputs!$E$97="Finance Time",Inputs!$C$97*'Allocation Drivers'!D11/'Allocation Drivers'!$D$23/'Activity levels'!$J11,IF(Inputs!$E$97="Meals Provided",Inputs!$C$97*'Allocation Drivers'!E11/'Allocation Drivers'!$E$23/'Activity levels'!$J11,IF(Inputs!$E$97="Clinical Time",Inputs!$C$97*'Allocation Drivers'!F11/'Allocation Drivers'!$F$23/'Activity levels'!$J11,0))))),0))</f>
        <v>0</v>
      </c>
      <c r="K71" s="7">
        <f>IF(Inputs!$B$97="Direct",IF(Inputs!$D$97="Inpatient (Children)",Inputs!$C$97/'Activity levels'!$J12,0),IF(Inputs!$B$97="Indirect",IF(Inputs!$E$97="Headcount",Inputs!$C$97*'Allocation Drivers'!B12/'Allocation Drivers'!$B$23/'Activity levels'!$J12,IF(Inputs!$E$97="Floor Space",Inputs!$C$97*'Allocation Drivers'!C12/'Allocation Drivers'!$C$23/'Activity levels'!$J12,IF(Inputs!$E$97="Finance Time",Inputs!$C$97*'Allocation Drivers'!D12/'Allocation Drivers'!$D$23/'Activity levels'!$J12,IF(Inputs!$E$97="Meals Provided",Inputs!$C$97*'Allocation Drivers'!E12/'Allocation Drivers'!$E$23/'Activity levels'!$J12,IF(Inputs!$E$97="Clinical Time",Inputs!$C$97*'Allocation Drivers'!F12/'Allocation Drivers'!$F$23/'Activity levels'!$J12,0))))),0))</f>
        <v>0</v>
      </c>
      <c r="L71" s="7">
        <f>IF(Inputs!$B$97="Direct",IF(Inputs!$D$97="Outpatient  / Hospital Inreach (Children)",Inputs!$C$97/'Activity levels'!$J13,0),IF(Inputs!$B$97="Indirect",IF(Inputs!$E$97="Headcount",Inputs!$C$97*'Allocation Drivers'!B13/'Allocation Drivers'!$B$23/'Activity levels'!$J13,IF(Inputs!$E$97="Floor Space",Inputs!$C$97*'Allocation Drivers'!C13/'Allocation Drivers'!$C$23/'Activity levels'!$J13,IF(Inputs!$E$97="Finance Time",Inputs!$C$97*'Allocation Drivers'!D13/'Allocation Drivers'!$D$23/'Activity levels'!$J13,IF(Inputs!$E$97="Meals Provided",Inputs!$C$97*'Allocation Drivers'!E13/'Allocation Drivers'!$E$23/'Activity levels'!$J13,IF(Inputs!$E$97="Clinical Time",Inputs!$C$97*'Allocation Drivers'!F13/'Allocation Drivers'!$F$23/'Activity levels'!$J13,0))))),0))</f>
        <v>0</v>
      </c>
      <c r="M71" s="7">
        <f>IF(Inputs!$B$97="Direct",IF(Inputs!$D$97="Specialist Care at Home (Hospice at Home / Rapid Response etc) (Children)",Inputs!$C$97/'Activity levels'!$J14,0),IF(Inputs!$B$97="Indirect",IF(Inputs!$E$97="Headcount",Inputs!$C$97*'Allocation Drivers'!B14/'Allocation Drivers'!$B$23/'Activity levels'!$J14,IF(Inputs!$E$97="Floor Space",Inputs!$C$97*'Allocation Drivers'!C14/'Allocation Drivers'!$C$23/'Activity levels'!$J14,IF(Inputs!$E$97="Finance Time",Inputs!$C$97*'Allocation Drivers'!D14/'Allocation Drivers'!$D$23/'Activity levels'!$J14,IF(Inputs!$E$97="Meals Provided",Inputs!$C$97*'Allocation Drivers'!E14/'Allocation Drivers'!$E$23/'Activity levels'!$J14,IF(Inputs!$E$97="Clinical Time",Inputs!$C$97*'Allocation Drivers'!F14/'Allocation Drivers'!$F$23/'Activity levels'!$J14,0))))),0))</f>
        <v>0</v>
      </c>
      <c r="N71" s="7">
        <f>IF(Inputs!$B$97="Direct",IF(Inputs!$D$97="Generalist / Non-specialist Community Visits (Children)",Inputs!$C$97/'Activity levels'!$J15,0),IF(Inputs!$B$97="Indirect",IF(Inputs!$E$97="Headcount",Inputs!$C$97*'Allocation Drivers'!B15/'Allocation Drivers'!$B$23/'Activity levels'!$J15,IF(Inputs!$E$97="Floor Space",Inputs!$C$97*'Allocation Drivers'!C15/'Allocation Drivers'!$C$23/'Activity levels'!$J15,IF(Inputs!$E$97="Finance Time",Inputs!$C$97*'Allocation Drivers'!D15/'Allocation Drivers'!$D$23/'Activity levels'!$J15,IF(Inputs!$E$97="Meals Provided",Inputs!$C$97*'Allocation Drivers'!E15/'Allocation Drivers'!$E$23/'Activity levels'!$J15,IF(Inputs!$E$97="Clinical Time",Inputs!$C$97*'Allocation Drivers'!F15/'Allocation Drivers'!$F$23/'Activity levels'!$J15,0))))),0))</f>
        <v>0</v>
      </c>
      <c r="O71" s="7">
        <f>IF(Inputs!$B$97="Direct",IF(Inputs!$D$97="Do not use",Inputs!$C$97/'Activity levels'!$J17,0),IF(Inputs!$B$97="Indirect",IF(Inputs!$E$97="Headcount",Inputs!$C$97*'Allocation Drivers'!B16/'Allocation Drivers'!$B$23/'Activity levels'!$J17,IF(Inputs!$E$97="Floor Space",Inputs!$C$97*'Allocation Drivers'!C16/'Allocation Drivers'!$C$23/'Activity levels'!$J17,IF(Inputs!$E$97="Finance Time",Inputs!$C$97*'Allocation Drivers'!D16/'Allocation Drivers'!$D$23/'Activity levels'!$J17,IF(Inputs!$E$97="Meals Provided",Inputs!$C$97*'Allocation Drivers'!E16/'Allocation Drivers'!$E$23/'Activity levels'!$J17,IF(Inputs!$E$97="Clinical Time",Inputs!$C$97*'Allocation Drivers'!F16/'Allocation Drivers'!$F$23/'Activity levels'!$J17,0))))),0))</f>
        <v>0</v>
      </c>
      <c r="P71" s="7">
        <f>IF(Inputs!$B$97="Direct",IF(Inputs!$D$97="Do not use",Inputs!$C$97/'Activity levels'!$J18,0),IF(Inputs!$B$97="Indirect",IF(Inputs!$E$97="Headcount",Inputs!$C$97*'Allocation Drivers'!B17/'Allocation Drivers'!$B$23/'Activity levels'!$J18,IF(Inputs!$E$97="Floor Space",Inputs!$C$97*'Allocation Drivers'!C17/'Allocation Drivers'!$C$23/'Activity levels'!$J18,IF(Inputs!$E$97="Finance Time",Inputs!$C$97*'Allocation Drivers'!D17/'Allocation Drivers'!$D$23/'Activity levels'!$J18,IF(Inputs!$E$97="Meals Provided",Inputs!$C$97*'Allocation Drivers'!E17/'Allocation Drivers'!$E$23/'Activity levels'!$J18,IF(Inputs!$E$97="Clinical Time",Inputs!$C$97*'Allocation Drivers'!F17/'Allocation Drivers'!$F$23/'Activity levels'!$J18,0))))),0))</f>
        <v>0</v>
      </c>
      <c r="Q71" s="7">
        <f>IF(Inputs!$B$97="Direct",IF(Inputs!$D$97="Bereavement / Family support / Living well (Children)",Inputs!$C$97/'Activity levels'!$J19,0),IF(Inputs!$B$97="Indirect",IF(Inputs!$E$97="Headcount",Inputs!$C$97*'Allocation Drivers'!B18/'Allocation Drivers'!$B$23/'Activity levels'!$J19,IF(Inputs!$E$97="Floor Space",Inputs!$C$97*'Allocation Drivers'!C18/'Allocation Drivers'!$C$23/'Activity levels'!$J19,IF(Inputs!$E$97="Finance Time",Inputs!$C$97*'Allocation Drivers'!D18/'Allocation Drivers'!$D$23/'Activity levels'!$J19,IF(Inputs!$E$97="Meals Provided",Inputs!$C$97*'Allocation Drivers'!E18/'Allocation Drivers'!$E$23/'Activity levels'!$J19,IF(Inputs!$E$97="Clinical Time",Inputs!$C$97*'Allocation Drivers'!F18/'Allocation Drivers'!$F$23/'Activity levels'!$J19,0))))),0))</f>
        <v>0</v>
      </c>
    </row>
    <row r="72" spans="1:17" x14ac:dyDescent="0.2">
      <c r="A72" t="s">
        <v>99</v>
      </c>
      <c r="B72" s="7">
        <f>IF(Inputs!$B$99="Direct",IF(Inputs!$D$99="Inpatient (Adult)",Inputs!$C$99/'Activity levels'!$J4,0),IF(Inputs!$B$99="Indirect",IF(Inputs!$E$99="Headcount",Inputs!$C$99*'Allocation Drivers'!B4/'Allocation Drivers'!$B$23/'Activity levels'!$J4,IF(Inputs!$E$99="Floor Space",Inputs!$C$99*'Allocation Drivers'!C4/'Allocation Drivers'!$C$23/'Activity levels'!$J4,IF(Inputs!$E$99="Finance Time",Inputs!$C$99*'Allocation Drivers'!D4/'Allocation Drivers'!$D$23/'Activity levels'!$J4,IF(Inputs!$E$99="Meals Provided",Inputs!$C$99*'Allocation Drivers'!E4/'Allocation Drivers'!$E$23/'Activity levels'!$J4,IF(Inputs!$E$99="Clinical Time",Inputs!$C$99*'Allocation Drivers'!F4/'Allocation Drivers'!$F$23/'Activity levels'!$J4,0))))),0))</f>
        <v>0</v>
      </c>
      <c r="C72" s="7">
        <f>IF(Inputs!$B$99="Direct",IF(Inputs!$D$99="Outpatient / Hospital Inreach (Adult)",Inputs!$C$99/'Activity levels'!$J5,0),IF(Inputs!$B$99="Indirect",IF(Inputs!$E$99="Headcount",Inputs!$C$99*'Allocation Drivers'!B5/'Allocation Drivers'!$B$23/'Activity levels'!$J5,IF(Inputs!$E$99="Floor Space",Inputs!$C$99*'Allocation Drivers'!C5/'Allocation Drivers'!$C$23/'Activity levels'!$J5,IF(Inputs!$E$99="Finance Time",Inputs!$C$99*'Allocation Drivers'!D5/'Allocation Drivers'!$D$23/'Activity levels'!$J5,IF(Inputs!$E$99="Meals Provided",Inputs!$C$99*'Allocation Drivers'!E5/'Allocation Drivers'!$E$23/'Activity levels'!$J5,IF(Inputs!$E$99="Clinical Time",Inputs!$C$99*'Allocation Drivers'!F5/'Allocation Drivers'!$F$23/'Activity levels'!$J5,0))))),0))</f>
        <v>0</v>
      </c>
      <c r="D72" s="7">
        <f>IF(Inputs!$B$99="Direct",IF(Inputs!$D$99="Specialist Care at Home (Hospice at Home / Rapid Response etc) (Adult)",Inputs!$C$99/'Activity levels'!$J6,0),IF(Inputs!$B$99="Indirect",IF(Inputs!$E$99="Headcount",Inputs!$C$99*'Allocation Drivers'!B6/'Allocation Drivers'!$B$23/'Activity levels'!$J6,IF(Inputs!$E$99="Floor Space",Inputs!$C$99*'Allocation Drivers'!C6/'Allocation Drivers'!$C$23/'Activity levels'!$J6,IF(Inputs!$E$99="Finance Time",Inputs!$C$99*'Allocation Drivers'!D6/'Allocation Drivers'!$D$23/'Activity levels'!$J6,IF(Inputs!$E$99="Meals Provided",Inputs!$C$99*'Allocation Drivers'!E6/'Allocation Drivers'!$E$23/'Activity levels'!$J6,IF(Inputs!$E$99="Clinical Time",Inputs!$C$99*'Allocation Drivers'!F6/'Allocation Drivers'!$F$23/'Activity levels'!$J6,0))))),0))</f>
        <v>0</v>
      </c>
      <c r="E72" s="7">
        <f>IF(Inputs!$B$99="Direct",IF(Inputs!$D$99="Generalist / Non-specialist Community Visits (Adult)",Inputs!$C$99/'Activity levels'!$J7,0),IF(Inputs!$B$99="Indirect",IF(Inputs!$E$99="Headcount",Inputs!$C$99*'Allocation Drivers'!B7/'Allocation Drivers'!$B$23/'Activity levels'!$J7,IF(Inputs!$E$99="Floor Space",Inputs!$C$99*'Allocation Drivers'!C7/'Allocation Drivers'!$C$23/'Activity levels'!$J7,IF(Inputs!$E$99="Finance Time",Inputs!$C$99*'Allocation Drivers'!D7/'Allocation Drivers'!$D$23/'Activity levels'!$J7,IF(Inputs!$E$99="Meals Provided",Inputs!$C$99*'Allocation Drivers'!E7/'Allocation Drivers'!$E$23/'Activity levels'!$J7,IF(Inputs!$E$99="Clinical Time",Inputs!$C$99*'Allocation Drivers'!F7/'Allocation Drivers'!$F$23/'Activity levels'!$J7,0))))),0))</f>
        <v>0</v>
      </c>
      <c r="F72" s="7">
        <f>IF(Inputs!$B$99="Direct",IF(Inputs!$D$99="Domicilliary Care",Inputs!$C$99/'Activity levels'!$J16,0),IF(Inputs!$B$99="Indirect",IF(Inputs!$E$99="Headcount",Inputs!$C$99*'Allocation Drivers'!B15/'Allocation Drivers'!$B$23/'Activity levels'!$J16,IF(Inputs!$E$99="Floor Space",Inputs!$C$99*'Allocation Drivers'!C15/'Allocation Drivers'!$C$23/'Activity levels'!$J16,IF(Inputs!$E$99="Finance Time",Inputs!$C$99*'Allocation Drivers'!D15/'Allocation Drivers'!$D$23/'Activity levels'!$J16,IF(Inputs!$E$99="Meals Provided",Inputs!$C$99*'Allocation Drivers'!E15/'Allocation Drivers'!$E$23/'Activity levels'!$J16,IF(Inputs!$E$99="Clinical Time",Inputs!$C$99*'Allocation Drivers'!F15/'Allocation Drivers'!$F$23/'Activity levels'!$J16,0))))),0))</f>
        <v>0</v>
      </c>
      <c r="G72" s="7">
        <f>IF(Inputs!$B$99="Direct",IF(Inputs!$D$99="Lymphoedema",Inputs!$C$99/'Activity levels'!$J8,0),IF(Inputs!$B$99="Indirect",IF(Inputs!$E$99="Headcount",Inputs!$C$99*'Allocation Drivers'!B8/'Allocation Drivers'!$B$23/'Activity levels'!$J8,IF(Inputs!$E$99="Floor Space",Inputs!$C$99*'Allocation Drivers'!C8/'Allocation Drivers'!$C$23/'Activity levels'!$J8,IF(Inputs!$E$99="Finance Time",Inputs!$C$99*'Allocation Drivers'!D8/'Allocation Drivers'!$D$23/'Activity levels'!$J8,IF(Inputs!$E$99="Meals Provided",Inputs!$C$99*'Allocation Drivers'!E8/'Allocation Drivers'!$E$23/'Activity levels'!$J8,IF(Inputs!$E$99="Clinical Time",Inputs!$C$99*'Allocation Drivers'!F8/'Allocation Drivers'!$F$23/'Activity levels'!$J8,0))))),0))</f>
        <v>0</v>
      </c>
      <c r="H72" s="7">
        <f>IF(Inputs!$B$99="Direct",IF(Inputs!$D$99="Education",Inputs!$C$99/'Activity levels'!$J9,0),IF(Inputs!$B$99="Indirect",IF(Inputs!$E$99="Headcount",Inputs!$C$99*'Allocation Drivers'!B9/'Allocation Drivers'!$B$23/'Activity levels'!$J9,IF(Inputs!$E$99="Floor Space",Inputs!$C$99*'Allocation Drivers'!C9/'Allocation Drivers'!$C$23/'Activity levels'!$J9,IF(Inputs!$E$99="Finance Time",Inputs!$C$99*'Allocation Drivers'!D9/'Allocation Drivers'!$D$23/'Activity levels'!$J9,IF(Inputs!$E$99="Meals Provided",Inputs!$C$99*'Allocation Drivers'!E9/'Allocation Drivers'!$E$23/'Activity levels'!$J9,IF(Inputs!$E$99="Clinical Time",Inputs!$C$99*'Allocation Drivers'!F9/'Allocation Drivers'!$F$23/'Activity levels'!$J9,0))))),0))</f>
        <v>0</v>
      </c>
      <c r="I72" s="7">
        <f>IF(Inputs!$B$99="Direct",IF(Inputs!$D$99="Research",Inputs!$C$99/'Activity levels'!$J10,0),IF(Inputs!$B$99="Indirect",IF(Inputs!$E$99="Headcount",Inputs!$C$99*'Allocation Drivers'!B10/'Allocation Drivers'!$B$23/'Activity levels'!$J10,IF(Inputs!$E$99="Floor Space",Inputs!$C$99*'Allocation Drivers'!C10/'Allocation Drivers'!$C$23/'Activity levels'!$J10,IF(Inputs!$E$99="Finance Time",Inputs!$C$99*'Allocation Drivers'!D10/'Allocation Drivers'!$D$23/'Activity levels'!$J10,IF(Inputs!$E$99="Meals Provided",Inputs!$C$99*'Allocation Drivers'!E10/'Allocation Drivers'!$E$23/'Activity levels'!$J10,IF(Inputs!$E$99="Clinical Time",Inputs!$C$99*'Allocation Drivers'!F10/'Allocation Drivers'!$F$23/'Activity levels'!$J10,0))))),0))</f>
        <v>0</v>
      </c>
      <c r="J72" s="7">
        <f>IF(Inputs!$B$99="Direct",IF(Inputs!$D$99="Bereavement / Family Support / Living Well (Adult)",Inputs!$C$99/'Activity levels'!$J11,0),IF(Inputs!$B$99="Indirect",IF(Inputs!$E$99="Headcount",Inputs!$C$99*'Allocation Drivers'!B11/'Allocation Drivers'!$B$23/'Activity levels'!$J11,IF(Inputs!$E$99="Floor Space",Inputs!$C$99*'Allocation Drivers'!C11/'Allocation Drivers'!$C$23/'Activity levels'!$J11,IF(Inputs!$E$99="Finance Time",Inputs!$C$99*'Allocation Drivers'!D11/'Allocation Drivers'!$D$23/'Activity levels'!$J11,IF(Inputs!$E$99="Meals Provided",Inputs!$C$99*'Allocation Drivers'!E11/'Allocation Drivers'!$E$23/'Activity levels'!$J11,IF(Inputs!$E$99="Clinical Time",Inputs!$C$99*'Allocation Drivers'!F11/'Allocation Drivers'!$F$23/'Activity levels'!$J11,0))))),0))</f>
        <v>0</v>
      </c>
      <c r="K72" s="7">
        <f>IF(Inputs!$B$99="Direct",IF(Inputs!$D$99="Inpatient (Children)",Inputs!$C$99/'Activity levels'!$J12,0),IF(Inputs!$B$99="Indirect",IF(Inputs!$E$99="Headcount",Inputs!$C$99*'Allocation Drivers'!B12/'Allocation Drivers'!$B$23/'Activity levels'!$J12,IF(Inputs!$E$99="Floor Space",Inputs!$C$99*'Allocation Drivers'!C12/'Allocation Drivers'!$C$23/'Activity levels'!$J12,IF(Inputs!$E$99="Finance Time",Inputs!$C$99*'Allocation Drivers'!D12/'Allocation Drivers'!$D$23/'Activity levels'!$J12,IF(Inputs!$E$99="Meals Provided",Inputs!$C$99*'Allocation Drivers'!E12/'Allocation Drivers'!$E$23/'Activity levels'!$J12,IF(Inputs!$E$99="Clinical Time",Inputs!$C$99*'Allocation Drivers'!F12/'Allocation Drivers'!$F$23/'Activity levels'!$J12,0))))),0))</f>
        <v>0</v>
      </c>
      <c r="L72" s="7">
        <f>IF(Inputs!$B$99="Direct",IF(Inputs!$D$99="Outpatient  / Hospital Inreach (Children)",Inputs!$C$99/'Activity levels'!$J13,0),IF(Inputs!$B$99="Indirect",IF(Inputs!$E$99="Headcount",Inputs!$C$99*'Allocation Drivers'!B13/'Allocation Drivers'!$B$23/'Activity levels'!$J13,IF(Inputs!$E$99="Floor Space",Inputs!$C$99*'Allocation Drivers'!C13/'Allocation Drivers'!$C$23/'Activity levels'!$J13,IF(Inputs!$E$99="Finance Time",Inputs!$C$99*'Allocation Drivers'!D13/'Allocation Drivers'!$D$23/'Activity levels'!$J13,IF(Inputs!$E$99="Meals Provided",Inputs!$C$99*'Allocation Drivers'!E13/'Allocation Drivers'!$E$23/'Activity levels'!$J13,IF(Inputs!$E$99="Clinical Time",Inputs!$C$99*'Allocation Drivers'!F13/'Allocation Drivers'!$F$23/'Activity levels'!$J13,0))))),0))</f>
        <v>0</v>
      </c>
      <c r="M72" s="7">
        <f>IF(Inputs!$B$99="Direct",IF(Inputs!$D$99="Specialist Care at Home (Hospice at Home / Rapid Response etc) (Children)",Inputs!$C$99/'Activity levels'!$J14,0),IF(Inputs!$B$99="Indirect",IF(Inputs!$E$99="Headcount",Inputs!$C$99*'Allocation Drivers'!B14/'Allocation Drivers'!$B$23/'Activity levels'!$J14,IF(Inputs!$E$99="Floor Space",Inputs!$C$99*'Allocation Drivers'!C14/'Allocation Drivers'!$C$23/'Activity levels'!$J14,IF(Inputs!$E$99="Finance Time",Inputs!$C$99*'Allocation Drivers'!D14/'Allocation Drivers'!$D$23/'Activity levels'!$J14,IF(Inputs!$E$99="Meals Provided",Inputs!$C$99*'Allocation Drivers'!E14/'Allocation Drivers'!$E$23/'Activity levels'!$J14,IF(Inputs!$E$99="Clinical Time",Inputs!$C$99*'Allocation Drivers'!F14/'Allocation Drivers'!$F$23/'Activity levels'!$J14,0))))),0))</f>
        <v>0</v>
      </c>
      <c r="N72" s="7">
        <f>IF(Inputs!$B$99="Direct",IF(Inputs!$D$99="Generalist / Non-specialist Community Visits (Children)",Inputs!$C$99/'Activity levels'!$J15,0),IF(Inputs!$B$99="Indirect",IF(Inputs!$E$99="Headcount",Inputs!$C$99*'Allocation Drivers'!B15/'Allocation Drivers'!$B$23/'Activity levels'!$J15,IF(Inputs!$E$99="Floor Space",Inputs!$C$99*'Allocation Drivers'!C15/'Allocation Drivers'!$C$23/'Activity levels'!$J15,IF(Inputs!$E$99="Finance Time",Inputs!$C$99*'Allocation Drivers'!D15/'Allocation Drivers'!$D$23/'Activity levels'!$J15,IF(Inputs!$E$99="Meals Provided",Inputs!$C$99*'Allocation Drivers'!E15/'Allocation Drivers'!$E$23/'Activity levels'!$J15,IF(Inputs!$E$99="Clinical Time",Inputs!$C$99*'Allocation Drivers'!F15/'Allocation Drivers'!$F$23/'Activity levels'!$J15,0))))),0))</f>
        <v>0</v>
      </c>
      <c r="O72" s="7">
        <f>IF(Inputs!$B$99="Direct",IF(Inputs!$D$99="Do not use",Inputs!$C$99/'Activity levels'!$J17,0),IF(Inputs!$B$99="Indirect",IF(Inputs!$E$99="Headcount",Inputs!$C$99*'Allocation Drivers'!B16/'Allocation Drivers'!$B$23/'Activity levels'!$J17,IF(Inputs!$E$99="Floor Space",Inputs!$C$99*'Allocation Drivers'!C16/'Allocation Drivers'!$C$23/'Activity levels'!$J17,IF(Inputs!$E$99="Finance Time",Inputs!$C$99*'Allocation Drivers'!D16/'Allocation Drivers'!$D$23/'Activity levels'!$J17,IF(Inputs!$E$99="Meals Provided",Inputs!$C$99*'Allocation Drivers'!E16/'Allocation Drivers'!$E$23/'Activity levels'!$J17,IF(Inputs!$E$99="Clinical Time",Inputs!$C$99*'Allocation Drivers'!F16/'Allocation Drivers'!$F$23/'Activity levels'!$J17,0))))),0))</f>
        <v>0</v>
      </c>
      <c r="P72" s="7">
        <f>IF(Inputs!$B$99="Direct",IF(Inputs!$D$99="Do not use",Inputs!$C$99/'Activity levels'!$J18,0),IF(Inputs!$B$99="Indirect",IF(Inputs!$E$99="Headcount",Inputs!$C$99*'Allocation Drivers'!B17/'Allocation Drivers'!$B$23/'Activity levels'!$J18,IF(Inputs!$E$99="Floor Space",Inputs!$C$99*'Allocation Drivers'!C17/'Allocation Drivers'!$C$23/'Activity levels'!$J18,IF(Inputs!$E$99="Finance Time",Inputs!$C$99*'Allocation Drivers'!D17/'Allocation Drivers'!$D$23/'Activity levels'!$J18,IF(Inputs!$E$99="Meals Provided",Inputs!$C$99*'Allocation Drivers'!E17/'Allocation Drivers'!$E$23/'Activity levels'!$J18,IF(Inputs!$E$99="Clinical Time",Inputs!$C$99*'Allocation Drivers'!F17/'Allocation Drivers'!$F$23/'Activity levels'!$J18,0))))),0))</f>
        <v>0</v>
      </c>
      <c r="Q72" s="7">
        <f>IF(Inputs!$B$99="Direct",IF(Inputs!$D$99="Bereavement / Family support / Living well (Children)",Inputs!$C$99/'Activity levels'!$J19,0),IF(Inputs!$B$99="Indirect",IF(Inputs!$E$99="Headcount",Inputs!$C$99*'Allocation Drivers'!B18/'Allocation Drivers'!$B$23/'Activity levels'!$J19,IF(Inputs!$E$99="Floor Space",Inputs!$C$99*'Allocation Drivers'!C18/'Allocation Drivers'!$C$23/'Activity levels'!$J19,IF(Inputs!$E$99="Finance Time",Inputs!$C$99*'Allocation Drivers'!D18/'Allocation Drivers'!$D$23/'Activity levels'!$J19,IF(Inputs!$E$99="Meals Provided",Inputs!$C$99*'Allocation Drivers'!E18/'Allocation Drivers'!$E$23/'Activity levels'!$J19,IF(Inputs!$E$99="Clinical Time",Inputs!$C$99*'Allocation Drivers'!F18/'Allocation Drivers'!$F$23/'Activity levels'!$J19,0))))),0))</f>
        <v>0</v>
      </c>
    </row>
    <row r="73" spans="1:17" x14ac:dyDescent="0.2">
      <c r="A73" t="s">
        <v>99</v>
      </c>
      <c r="B73" s="7">
        <f>IF(Inputs!$B$100="Direct",IF(Inputs!$D$100="Inpatient (Adult)",Inputs!$C$100/'Activity levels'!$J4,0),IF(Inputs!$B$100="Indirect",IF(Inputs!$E$100="Headcount",Inputs!$C$100*'Allocation Drivers'!B4/'Allocation Drivers'!$B$23/'Activity levels'!$J4,IF(Inputs!$E$100="Floor Space",Inputs!$C$100*'Allocation Drivers'!C4/'Allocation Drivers'!$C$23/'Activity levels'!$J4,IF(Inputs!$E$100="Finance Time",Inputs!$C$100*'Allocation Drivers'!D4/'Allocation Drivers'!$D$23/'Activity levels'!$J4,IF(Inputs!$E$100="Meals Provided",Inputs!$C$100*'Allocation Drivers'!E4/'Allocation Drivers'!$E$23/'Activity levels'!$J4,IF(Inputs!$E$100="Clinical Time",Inputs!$C$100*'Allocation Drivers'!F4/'Allocation Drivers'!$F$23/'Activity levels'!$J4,0))))),0))</f>
        <v>0</v>
      </c>
      <c r="C73" s="7">
        <f>IF(Inputs!$B$100="Direct",IF(Inputs!$D$100="Outpatient / Hospital Inreach (Adult)",Inputs!$C$100/'Activity levels'!$J5,0),IF(Inputs!$B$100="Indirect",IF(Inputs!$E$100="Headcount",Inputs!$C$100*'Allocation Drivers'!B5/'Allocation Drivers'!$B$23/'Activity levels'!$J5,IF(Inputs!$E$100="Floor Space",Inputs!$C$100*'Allocation Drivers'!C5/'Allocation Drivers'!$C$23/'Activity levels'!$J5,IF(Inputs!$E$100="Finance Time",Inputs!$C$100*'Allocation Drivers'!D5/'Allocation Drivers'!$D$23/'Activity levels'!$J5,IF(Inputs!$E$100="Meals Provided",Inputs!$C$100*'Allocation Drivers'!E5/'Allocation Drivers'!$E$23/'Activity levels'!$J5,IF(Inputs!$E$100="Clinical Time",Inputs!$C$100*'Allocation Drivers'!F5/'Allocation Drivers'!$F$23/'Activity levels'!$J5,0))))),0))</f>
        <v>0</v>
      </c>
      <c r="D73" s="7">
        <f>IF(Inputs!$B$100="Direct",IF(Inputs!$D$100="Specialist Care at Home (Hospice at Home / Rapid Response etc) (Adult)",Inputs!$C$100/'Activity levels'!$J6,0),IF(Inputs!$B$100="Indirect",IF(Inputs!$E$100="Headcount",Inputs!$C$100*'Allocation Drivers'!B6/'Allocation Drivers'!$B$23/'Activity levels'!$J6,IF(Inputs!$E$100="Floor Space",Inputs!$C$100*'Allocation Drivers'!C6/'Allocation Drivers'!$C$23/'Activity levels'!$J6,IF(Inputs!$E$100="Finance Time",Inputs!$C$100*'Allocation Drivers'!D6/'Allocation Drivers'!$D$23/'Activity levels'!$J6,IF(Inputs!$E$100="Meals Provided",Inputs!$C$100*'Allocation Drivers'!E6/'Allocation Drivers'!$E$23/'Activity levels'!$J6,IF(Inputs!$E$100="Clinical Time",Inputs!$C$100*'Allocation Drivers'!F6/'Allocation Drivers'!$F$23/'Activity levels'!$J6,0))))),0))</f>
        <v>0</v>
      </c>
      <c r="E73" s="7">
        <f>IF(Inputs!$B$100="Direct",IF(Inputs!$D$100="Generalist / Non-specialist Community Visits (Adult)",Inputs!$C$100/'Activity levels'!$J7,0),IF(Inputs!$B$100="Indirect",IF(Inputs!$E$100="Headcount",Inputs!$C$100*'Allocation Drivers'!B7/'Allocation Drivers'!$B$23/'Activity levels'!$J7,IF(Inputs!$E$100="Floor Space",Inputs!$C$100*'Allocation Drivers'!C7/'Allocation Drivers'!$C$23/'Activity levels'!$J7,IF(Inputs!$E$100="Finance Time",Inputs!$C$100*'Allocation Drivers'!D7/'Allocation Drivers'!$D$23/'Activity levels'!$J7,IF(Inputs!$E$100="Meals Provided",Inputs!$C$100*'Allocation Drivers'!E7/'Allocation Drivers'!$E$23/'Activity levels'!$J7,IF(Inputs!$E$100="Clinical Time",Inputs!$C$100*'Allocation Drivers'!F7/'Allocation Drivers'!$F$23/'Activity levels'!$J7,0))))),0))</f>
        <v>0</v>
      </c>
      <c r="F73" s="7">
        <f>IF(Inputs!$B$100="Direct",IF(Inputs!$D$100="Domicilliary Care",Inputs!$C$100/'Activity levels'!$J16,0),IF(Inputs!$B$100="Indirect",IF(Inputs!$E$100="Headcount",Inputs!$C$100*'Allocation Drivers'!B15/'Allocation Drivers'!$B$23/'Activity levels'!$J16,IF(Inputs!$E$100="Floor Space",Inputs!$C$100*'Allocation Drivers'!C15/'Allocation Drivers'!$C$23/'Activity levels'!$J16,IF(Inputs!$E$100="Finance Time",Inputs!$C$100*'Allocation Drivers'!D15/'Allocation Drivers'!$D$23/'Activity levels'!$J16,IF(Inputs!$E$100="Meals Provided",Inputs!$C$100*'Allocation Drivers'!E15/'Allocation Drivers'!$E$23/'Activity levels'!$J16,IF(Inputs!$E$100="Clinical Time",Inputs!$C$100*'Allocation Drivers'!F15/'Allocation Drivers'!$F$23/'Activity levels'!$J16,0))))),0))</f>
        <v>0</v>
      </c>
      <c r="G73" s="7">
        <f>IF(Inputs!$B$100="Direct",IF(Inputs!$D$100="Lymphoedema",Inputs!$C$100/'Activity levels'!$J8,0),IF(Inputs!$B$100="Indirect",IF(Inputs!$E$100="Headcount",Inputs!$C$100*'Allocation Drivers'!B8/'Allocation Drivers'!$B$23/'Activity levels'!$J8,IF(Inputs!$E$100="Floor Space",Inputs!$C$100*'Allocation Drivers'!C8/'Allocation Drivers'!$C$23/'Activity levels'!$J8,IF(Inputs!$E$100="Finance Time",Inputs!$C$100*'Allocation Drivers'!D8/'Allocation Drivers'!$D$23/'Activity levels'!$J8,IF(Inputs!$E$100="Meals Provided",Inputs!$C$100*'Allocation Drivers'!E8/'Allocation Drivers'!$E$23/'Activity levels'!$J8,IF(Inputs!$E$100="Clinical Time",Inputs!$C$100*'Allocation Drivers'!F8/'Allocation Drivers'!$F$23/'Activity levels'!$J8,0))))),0))</f>
        <v>0</v>
      </c>
      <c r="H73" s="7">
        <f>IF(Inputs!$B$100="Direct",IF(Inputs!$D$100="Education",Inputs!$C$100/'Activity levels'!$J9,0),IF(Inputs!$B$100="Indirect",IF(Inputs!$E$100="Headcount",Inputs!$C$100*'Allocation Drivers'!B9/'Allocation Drivers'!$B$23/'Activity levels'!$J9,IF(Inputs!$E$100="Floor Space",Inputs!$C$100*'Allocation Drivers'!C9/'Allocation Drivers'!$C$23/'Activity levels'!$J9,IF(Inputs!$E$100="Finance Time",Inputs!$C$100*'Allocation Drivers'!D9/'Allocation Drivers'!$D$23/'Activity levels'!$J9,IF(Inputs!$E$100="Meals Provided",Inputs!$C$100*'Allocation Drivers'!E9/'Allocation Drivers'!$E$23/'Activity levels'!$J9,IF(Inputs!$E$100="Clinical Time",Inputs!$C$100*'Allocation Drivers'!F9/'Allocation Drivers'!$F$23/'Activity levels'!$J9,0))))),0))</f>
        <v>0</v>
      </c>
      <c r="I73" s="7">
        <f>IF(Inputs!$B$100="Direct",IF(Inputs!$D$100="Research",Inputs!$C$100/'Activity levels'!$J10,0),IF(Inputs!$B$100="Indirect",IF(Inputs!$E$100="Headcount",Inputs!$C$100*'Allocation Drivers'!B10/'Allocation Drivers'!$B$23/'Activity levels'!$J10,IF(Inputs!$E$100="Floor Space",Inputs!$C$100*'Allocation Drivers'!C10/'Allocation Drivers'!$C$23/'Activity levels'!$J10,IF(Inputs!$E$100="Finance Time",Inputs!$C$100*'Allocation Drivers'!D10/'Allocation Drivers'!$D$23/'Activity levels'!$J10,IF(Inputs!$E$100="Meals Provided",Inputs!$C$100*'Allocation Drivers'!E10/'Allocation Drivers'!$E$23/'Activity levels'!$J10,IF(Inputs!$E$100="Clinical Time",Inputs!$C$100*'Allocation Drivers'!F10/'Allocation Drivers'!$F$23/'Activity levels'!$J10,0))))),0))</f>
        <v>0</v>
      </c>
      <c r="J73" s="7">
        <f>IF(Inputs!$B$100="Direct",IF(Inputs!$D$100="Bereavement / Family Support / Living Well (Adult)",Inputs!$C$100/'Activity levels'!$J11,0),IF(Inputs!$B$100="Indirect",IF(Inputs!$E$100="Headcount",Inputs!$C$100*'Allocation Drivers'!B11/'Allocation Drivers'!$B$23/'Activity levels'!$J11,IF(Inputs!$E$100="Floor Space",Inputs!$C$100*'Allocation Drivers'!C11/'Allocation Drivers'!$C$23/'Activity levels'!$J11,IF(Inputs!$E$100="Finance Time",Inputs!$C$100*'Allocation Drivers'!D11/'Allocation Drivers'!$D$23/'Activity levels'!$J11,IF(Inputs!$E$100="Meals Provided",Inputs!$C$100*'Allocation Drivers'!E11/'Allocation Drivers'!$E$23/'Activity levels'!$J11,IF(Inputs!$E$100="Clinical Time",Inputs!$C$100*'Allocation Drivers'!F11/'Allocation Drivers'!$F$23/'Activity levels'!$J11,0))))),0))</f>
        <v>0</v>
      </c>
      <c r="K73" s="7">
        <f>IF(Inputs!$B$100="Direct",IF(Inputs!$D$100="Inpatient (Children)",Inputs!$C$100/'Activity levels'!$J12,0),IF(Inputs!$B$100="Indirect",IF(Inputs!$E$100="Headcount",Inputs!$C$100*'Allocation Drivers'!B12/'Allocation Drivers'!$B$23/'Activity levels'!$J12,IF(Inputs!$E$100="Floor Space",Inputs!$C$100*'Allocation Drivers'!C12/'Allocation Drivers'!$C$23/'Activity levels'!$J12,IF(Inputs!$E$100="Finance Time",Inputs!$C$100*'Allocation Drivers'!D12/'Allocation Drivers'!$D$23/'Activity levels'!$J12,IF(Inputs!$E$100="Meals Provided",Inputs!$C$100*'Allocation Drivers'!E12/'Allocation Drivers'!$E$23/'Activity levels'!$J12,IF(Inputs!$E$100="Clinical Time",Inputs!$C$100*'Allocation Drivers'!F12/'Allocation Drivers'!$F$23/'Activity levels'!$J12,0))))),0))</f>
        <v>0</v>
      </c>
      <c r="L73" s="7">
        <f>IF(Inputs!$B$100="Direct",IF(Inputs!$D$100="Outpatient  / Hospital Inreach (Children)",Inputs!$C$100/'Activity levels'!$J13,0),IF(Inputs!$B$100="Indirect",IF(Inputs!$E$100="Headcount",Inputs!$C$100*'Allocation Drivers'!B13/'Allocation Drivers'!$B$23/'Activity levels'!$J13,IF(Inputs!$E$100="Floor Space",Inputs!$C$100*'Allocation Drivers'!C13/'Allocation Drivers'!$C$23/'Activity levels'!$J13,IF(Inputs!$E$100="Finance Time",Inputs!$C$100*'Allocation Drivers'!D13/'Allocation Drivers'!$D$23/'Activity levels'!$J13,IF(Inputs!$E$100="Meals Provided",Inputs!$C$100*'Allocation Drivers'!E13/'Allocation Drivers'!$E$23/'Activity levels'!$J13,IF(Inputs!$E$100="Clinical Time",Inputs!$C$100*'Allocation Drivers'!F13/'Allocation Drivers'!$F$23/'Activity levels'!$J13,0))))),0))</f>
        <v>0</v>
      </c>
      <c r="M73" s="7">
        <f>IF(Inputs!$B$100="Direct",IF(Inputs!$D$100="Specialist Care at Home (Hospice at Home / Rapid Response etc) (Children)",Inputs!$C$100/'Activity levels'!$J14,0),IF(Inputs!$B$100="Indirect",IF(Inputs!$E$100="Headcount",Inputs!$C$100*'Allocation Drivers'!B14/'Allocation Drivers'!$B$23/'Activity levels'!$J14,IF(Inputs!$E$100="Floor Space",Inputs!$C$100*'Allocation Drivers'!C14/'Allocation Drivers'!$C$23/'Activity levels'!$J14,IF(Inputs!$E$100="Finance Time",Inputs!$C$100*'Allocation Drivers'!D14/'Allocation Drivers'!$D$23/'Activity levels'!$J14,IF(Inputs!$E$100="Meals Provided",Inputs!$C$100*'Allocation Drivers'!E14/'Allocation Drivers'!$E$23/'Activity levels'!$J14,IF(Inputs!$E$100="Clinical Time",Inputs!$C$100*'Allocation Drivers'!F14/'Allocation Drivers'!$F$23/'Activity levels'!$J14,0))))),0))</f>
        <v>0</v>
      </c>
      <c r="N73" s="7">
        <f>IF(Inputs!$B$100="Direct",IF(Inputs!$D$100="Generalist / Non-specialist Community Visits (Children)",Inputs!$C$100/'Activity levels'!$J15,0),IF(Inputs!$B$100="Indirect",IF(Inputs!$E$100="Headcount",Inputs!$C$100*'Allocation Drivers'!B15/'Allocation Drivers'!$B$23/'Activity levels'!$J15,IF(Inputs!$E$100="Floor Space",Inputs!$C$100*'Allocation Drivers'!C15/'Allocation Drivers'!$C$23/'Activity levels'!$J15,IF(Inputs!$E$100="Finance Time",Inputs!$C$100*'Allocation Drivers'!D15/'Allocation Drivers'!$D$23/'Activity levels'!$J15,IF(Inputs!$E$100="Meals Provided",Inputs!$C$100*'Allocation Drivers'!E15/'Allocation Drivers'!$E$23/'Activity levels'!$J15,IF(Inputs!$E$100="Clinical Time",Inputs!$C$100*'Allocation Drivers'!F15/'Allocation Drivers'!$F$23/'Activity levels'!$J15,0))))),0))</f>
        <v>0</v>
      </c>
      <c r="O73" s="7">
        <f>IF(Inputs!$B$100="Direct",IF(Inputs!$D$100="Do not use",Inputs!$C$100/'Activity levels'!$J17,0),IF(Inputs!$B$100="Indirect",IF(Inputs!$E$100="Headcount",Inputs!$C$100*'Allocation Drivers'!B16/'Allocation Drivers'!$B$23/'Activity levels'!$J17,IF(Inputs!$E$100="Floor Space",Inputs!$C$100*'Allocation Drivers'!C16/'Allocation Drivers'!$C$23/'Activity levels'!$J17,IF(Inputs!$E$100="Finance Time",Inputs!$C$100*'Allocation Drivers'!D16/'Allocation Drivers'!$D$23/'Activity levels'!$J17,IF(Inputs!$E$100="Meals Provided",Inputs!$C$100*'Allocation Drivers'!E16/'Allocation Drivers'!$E$23/'Activity levels'!$J17,IF(Inputs!$E$100="Clinical Time",Inputs!$C$100*'Allocation Drivers'!F16/'Allocation Drivers'!$F$23/'Activity levels'!$J17,0))))),0))</f>
        <v>0</v>
      </c>
      <c r="P73" s="7">
        <f>IF(Inputs!$B$100="Direct",IF(Inputs!$D$100="Do not use",Inputs!$C$100/'Activity levels'!$J18,0),IF(Inputs!$B$100="Indirect",IF(Inputs!$E$100="Headcount",Inputs!$C$100*'Allocation Drivers'!B17/'Allocation Drivers'!$B$23/'Activity levels'!$J18,IF(Inputs!$E$100="Floor Space",Inputs!$C$100*'Allocation Drivers'!C17/'Allocation Drivers'!$C$23/'Activity levels'!$J18,IF(Inputs!$E$100="Finance Time",Inputs!$C$100*'Allocation Drivers'!D17/'Allocation Drivers'!$D$23/'Activity levels'!$J18,IF(Inputs!$E$100="Meals Provided",Inputs!$C$100*'Allocation Drivers'!E17/'Allocation Drivers'!$E$23/'Activity levels'!$J18,IF(Inputs!$E$100="Clinical Time",Inputs!$C$100*'Allocation Drivers'!F17/'Allocation Drivers'!$F$23/'Activity levels'!$J18,0))))),0))</f>
        <v>0</v>
      </c>
      <c r="Q73" s="7">
        <f>IF(Inputs!$B$100="Direct",IF(Inputs!$D$100="Bereavement / Family support / Living well (Children)",Inputs!$C$100/'Activity levels'!$J19,0),IF(Inputs!$B$100="Indirect",IF(Inputs!$E$100="Headcount",Inputs!$C$100*'Allocation Drivers'!B18/'Allocation Drivers'!$B$23/'Activity levels'!$J19,IF(Inputs!$E$100="Floor Space",Inputs!$C$100*'Allocation Drivers'!C18/'Allocation Drivers'!$C$23/'Activity levels'!$J19,IF(Inputs!$E$100="Finance Time",Inputs!$C$100*'Allocation Drivers'!D18/'Allocation Drivers'!$D$23/'Activity levels'!$J19,IF(Inputs!$E$100="Meals Provided",Inputs!$C$100*'Allocation Drivers'!E18/'Allocation Drivers'!$E$23/'Activity levels'!$J19,IF(Inputs!$E$100="Clinical Time",Inputs!$C$100*'Allocation Drivers'!F18/'Allocation Drivers'!$F$23/'Activity levels'!$J19,0))))),0))</f>
        <v>0</v>
      </c>
    </row>
    <row r="74" spans="1:17" x14ac:dyDescent="0.2">
      <c r="A74" t="s">
        <v>99</v>
      </c>
      <c r="B74" s="7">
        <f>IF(Inputs!$B$101="Direct",IF(Inputs!$D$101="Inpatient (Adult)",Inputs!$C$101/'Activity levels'!$J4,0),IF(Inputs!$B$101="Indirect",IF(Inputs!$E$101="Headcount",Inputs!$C$101*'Allocation Drivers'!B4/'Allocation Drivers'!$B$23/'Activity levels'!$J4,IF(Inputs!$E$101="Floor Space",Inputs!$C$101*'Allocation Drivers'!C4/'Allocation Drivers'!$C$23/'Activity levels'!$J4,IF(Inputs!$E$101="Finance Time",Inputs!$C$101*'Allocation Drivers'!D4/'Allocation Drivers'!$D$23/'Activity levels'!$J4,IF(Inputs!$E$101="Meals Provided",Inputs!$C$101*'Allocation Drivers'!E4/'Allocation Drivers'!$E$23/'Activity levels'!$J4,IF(Inputs!$E$101="Clinical Time",Inputs!$C$101*'Allocation Drivers'!F4/'Allocation Drivers'!$F$23/'Activity levels'!$J4,0))))),0))</f>
        <v>0</v>
      </c>
      <c r="C74" s="7">
        <f>IF(Inputs!$B$101="Direct",IF(Inputs!$D$101="Outpatient / Hospital Inreach (Adult)",Inputs!$C$101/'Activity levels'!$J5,0),IF(Inputs!$B$101="Indirect",IF(Inputs!$E$101="Headcount",Inputs!$C$101*'Allocation Drivers'!B5/'Allocation Drivers'!$B$23/'Activity levels'!$J5,IF(Inputs!$E$101="Floor Space",Inputs!$C$101*'Allocation Drivers'!C5/'Allocation Drivers'!$C$23/'Activity levels'!$J5,IF(Inputs!$E$101="Finance Time",Inputs!$C$101*'Allocation Drivers'!D5/'Allocation Drivers'!$D$23/'Activity levels'!$J5,IF(Inputs!$E$101="Meals Provided",Inputs!$C$101*'Allocation Drivers'!E5/'Allocation Drivers'!$E$23/'Activity levels'!$J5,IF(Inputs!$E$101="Clinical Time",Inputs!$C$101*'Allocation Drivers'!F5/'Allocation Drivers'!$F$23/'Activity levels'!$J5,0))))),0))</f>
        <v>0</v>
      </c>
      <c r="D74" s="7">
        <f>IF(Inputs!$B$101="Direct",IF(Inputs!$D$101="Specialist Care at Home (Hospice at Home / Rapid Response etc) (Adult)",Inputs!$C$101/'Activity levels'!$J6,0),IF(Inputs!$B$101="Indirect",IF(Inputs!$E$101="Headcount",Inputs!$C$101*'Allocation Drivers'!B6/'Allocation Drivers'!$B$23/'Activity levels'!$J6,IF(Inputs!$E$101="Floor Space",Inputs!$C$101*'Allocation Drivers'!C6/'Allocation Drivers'!$C$23/'Activity levels'!$J6,IF(Inputs!$E$101="Finance Time",Inputs!$C$101*'Allocation Drivers'!D6/'Allocation Drivers'!$D$23/'Activity levels'!$J6,IF(Inputs!$E$101="Meals Provided",Inputs!$C$101*'Allocation Drivers'!E6/'Allocation Drivers'!$E$23/'Activity levels'!$J6,IF(Inputs!$E$101="Clinical Time",Inputs!$C$101*'Allocation Drivers'!F6/'Allocation Drivers'!$F$23/'Activity levels'!$J6,0))))),0))</f>
        <v>0</v>
      </c>
      <c r="E74" s="7">
        <f>IF(Inputs!$B$101="Direct",IF(Inputs!$D$101="Generalist / Non-specialist Community Visits (Adult)",Inputs!$C$101/'Activity levels'!$J7,0),IF(Inputs!$B$101="Indirect",IF(Inputs!$E$101="Headcount",Inputs!$C$101*'Allocation Drivers'!B7/'Allocation Drivers'!$B$23/'Activity levels'!$J7,IF(Inputs!$E$101="Floor Space",Inputs!$C$101*'Allocation Drivers'!C7/'Allocation Drivers'!$C$23/'Activity levels'!$J7,IF(Inputs!$E$101="Finance Time",Inputs!$C$101*'Allocation Drivers'!D7/'Allocation Drivers'!$D$23/'Activity levels'!$J7,IF(Inputs!$E$101="Meals Provided",Inputs!$C$101*'Allocation Drivers'!E7/'Allocation Drivers'!$E$23/'Activity levels'!$J7,IF(Inputs!$E$101="Clinical Time",Inputs!$C$101*'Allocation Drivers'!F7/'Allocation Drivers'!$F$23/'Activity levels'!$J7,0))))),0))</f>
        <v>0</v>
      </c>
      <c r="F74" s="7">
        <f>IF(Inputs!$B$101="Direct",IF(Inputs!$D$101="Domicilliary Care",Inputs!$C$101/'Activity levels'!$J16,0),IF(Inputs!$B$101="Indirect",IF(Inputs!$E$101="Headcount",Inputs!$C$101*'Allocation Drivers'!B15/'Allocation Drivers'!$B$23/'Activity levels'!$J16,IF(Inputs!$E$101="Floor Space",Inputs!$C$101*'Allocation Drivers'!C15/'Allocation Drivers'!$C$23/'Activity levels'!$J16,IF(Inputs!$E$101="Finance Time",Inputs!$C$101*'Allocation Drivers'!D15/'Allocation Drivers'!$D$23/'Activity levels'!$J16,IF(Inputs!$E$101="Meals Provided",Inputs!$C$101*'Allocation Drivers'!E15/'Allocation Drivers'!$E$23/'Activity levels'!$J16,IF(Inputs!$E$101="Clinical Time",Inputs!$C$101*'Allocation Drivers'!F15/'Allocation Drivers'!$F$23/'Activity levels'!$J16,0))))),0))</f>
        <v>0</v>
      </c>
      <c r="G74" s="7">
        <f>IF(Inputs!$B$101="Direct",IF(Inputs!$D$101="Lymphoedema",Inputs!$C$101/'Activity levels'!$J8,0),IF(Inputs!$B$101="Indirect",IF(Inputs!$E$101="Headcount",Inputs!$C$101*'Allocation Drivers'!B8/'Allocation Drivers'!$B$23/'Activity levels'!$J8,IF(Inputs!$E$101="Floor Space",Inputs!$C$101*'Allocation Drivers'!C8/'Allocation Drivers'!$C$23/'Activity levels'!$J8,IF(Inputs!$E$101="Finance Time",Inputs!$C$101*'Allocation Drivers'!D8/'Allocation Drivers'!$D$23/'Activity levels'!$J8,IF(Inputs!$E$101="Meals Provided",Inputs!$C$101*'Allocation Drivers'!E8/'Allocation Drivers'!$E$23/'Activity levels'!$J8,IF(Inputs!$E$101="Clinical Time",Inputs!$C$101*'Allocation Drivers'!F8/'Allocation Drivers'!$F$23/'Activity levels'!$J8,0))))),0))</f>
        <v>0</v>
      </c>
      <c r="H74" s="7">
        <f>IF(Inputs!$B$101="Direct",IF(Inputs!$D$101="Education",Inputs!$C$101/'Activity levels'!$J9,0),IF(Inputs!$B$101="Indirect",IF(Inputs!$E$101="Headcount",Inputs!$C$101*'Allocation Drivers'!B9/'Allocation Drivers'!$B$23/'Activity levels'!$J9,IF(Inputs!$E$101="Floor Space",Inputs!$C$101*'Allocation Drivers'!C9/'Allocation Drivers'!$C$23/'Activity levels'!$J9,IF(Inputs!$E$101="Finance Time",Inputs!$C$101*'Allocation Drivers'!D9/'Allocation Drivers'!$D$23/'Activity levels'!$J9,IF(Inputs!$E$101="Meals Provided",Inputs!$C$101*'Allocation Drivers'!E9/'Allocation Drivers'!$E$23/'Activity levels'!$J9,IF(Inputs!$E$101="Clinical Time",Inputs!$C$101*'Allocation Drivers'!F9/'Allocation Drivers'!$F$23/'Activity levels'!$J9,0))))),0))</f>
        <v>0</v>
      </c>
      <c r="I74" s="7">
        <f>IF(Inputs!$B$101="Direct",IF(Inputs!$D$101="Research",Inputs!$C$101/'Activity levels'!$J10,0),IF(Inputs!$B$101="Indirect",IF(Inputs!$E$101="Headcount",Inputs!$C$101*'Allocation Drivers'!B10/'Allocation Drivers'!$B$23/'Activity levels'!$J10,IF(Inputs!$E$101="Floor Space",Inputs!$C$101*'Allocation Drivers'!C10/'Allocation Drivers'!$C$23/'Activity levels'!$J10,IF(Inputs!$E$101="Finance Time",Inputs!$C$101*'Allocation Drivers'!D10/'Allocation Drivers'!$D$23/'Activity levels'!$J10,IF(Inputs!$E$101="Meals Provided",Inputs!$C$101*'Allocation Drivers'!E10/'Allocation Drivers'!$E$23/'Activity levels'!$J10,IF(Inputs!$E$101="Clinical Time",Inputs!$C$101*'Allocation Drivers'!F10/'Allocation Drivers'!$F$23/'Activity levels'!$J10,0))))),0))</f>
        <v>0</v>
      </c>
      <c r="J74" s="7">
        <f>IF(Inputs!$B$101="Direct",IF(Inputs!$D$101="Bereavement / Family Support / Living Well (Adult)",Inputs!$C$101/'Activity levels'!$J11,0),IF(Inputs!$B$101="Indirect",IF(Inputs!$E$101="Headcount",Inputs!$C$101*'Allocation Drivers'!B11/'Allocation Drivers'!$B$23/'Activity levels'!$J11,IF(Inputs!$E$101="Floor Space",Inputs!$C$101*'Allocation Drivers'!C11/'Allocation Drivers'!$C$23/'Activity levels'!$J11,IF(Inputs!$E$101="Finance Time",Inputs!$C$101*'Allocation Drivers'!D11/'Allocation Drivers'!$D$23/'Activity levels'!$J11,IF(Inputs!$E$101="Meals Provided",Inputs!$C$101*'Allocation Drivers'!E11/'Allocation Drivers'!$E$23/'Activity levels'!$J11,IF(Inputs!$E$101="Clinical Time",Inputs!$C$101*'Allocation Drivers'!F11/'Allocation Drivers'!$F$23/'Activity levels'!$J11,0))))),0))</f>
        <v>0</v>
      </c>
      <c r="K74" s="7">
        <f>IF(Inputs!$B$101="Direct",IF(Inputs!$D$101="Inpatient (Children)",Inputs!$C$101/'Activity levels'!$J12,0),IF(Inputs!$B$101="Indirect",IF(Inputs!$E$101="Headcount",Inputs!$C$101*'Allocation Drivers'!B12/'Allocation Drivers'!$B$23/'Activity levels'!$J12,IF(Inputs!$E$101="Floor Space",Inputs!$C$101*'Allocation Drivers'!C12/'Allocation Drivers'!$C$23/'Activity levels'!$J12,IF(Inputs!$E$101="Finance Time",Inputs!$C$101*'Allocation Drivers'!D12/'Allocation Drivers'!$D$23/'Activity levels'!$J12,IF(Inputs!$E$101="Meals Provided",Inputs!$C$101*'Allocation Drivers'!E12/'Allocation Drivers'!$E$23/'Activity levels'!$J12,IF(Inputs!$E$101="Clinical Time",Inputs!$C$101*'Allocation Drivers'!F12/'Allocation Drivers'!$F$23/'Activity levels'!$J12,0))))),0))</f>
        <v>0</v>
      </c>
      <c r="L74" s="7">
        <f>IF(Inputs!$B$101="Direct",IF(Inputs!$D$101="Outpatient  / Hospital Inreach (Children)",Inputs!$C$101/'Activity levels'!$J13,0),IF(Inputs!$B$101="Indirect",IF(Inputs!$E$101="Headcount",Inputs!$C$101*'Allocation Drivers'!B13/'Allocation Drivers'!$B$23/'Activity levels'!$J13,IF(Inputs!$E$101="Floor Space",Inputs!$C$101*'Allocation Drivers'!C13/'Allocation Drivers'!$C$23/'Activity levels'!$J13,IF(Inputs!$E$101="Finance Time",Inputs!$C$101*'Allocation Drivers'!D13/'Allocation Drivers'!$D$23/'Activity levels'!$J13,IF(Inputs!$E$101="Meals Provided",Inputs!$C$101*'Allocation Drivers'!E13/'Allocation Drivers'!$E$23/'Activity levels'!$J13,IF(Inputs!$E$101="Clinical Time",Inputs!$C$101*'Allocation Drivers'!F13/'Allocation Drivers'!$F$23/'Activity levels'!$J13,0))))),0))</f>
        <v>0</v>
      </c>
      <c r="M74" s="7">
        <f>IF(Inputs!$B$101="Direct",IF(Inputs!$D$101="Specialist Care at Home (Hospice at Home / Rapid Response etc) (Children)",Inputs!$C$101/'Activity levels'!$J14,0),IF(Inputs!$B$101="Indirect",IF(Inputs!$E$101="Headcount",Inputs!$C$101*'Allocation Drivers'!B14/'Allocation Drivers'!$B$23/'Activity levels'!$J14,IF(Inputs!$E$101="Floor Space",Inputs!$C$101*'Allocation Drivers'!C14/'Allocation Drivers'!$C$23/'Activity levels'!$J14,IF(Inputs!$E$101="Finance Time",Inputs!$C$101*'Allocation Drivers'!D14/'Allocation Drivers'!$D$23/'Activity levels'!$J14,IF(Inputs!$E$101="Meals Provided",Inputs!$C$101*'Allocation Drivers'!E14/'Allocation Drivers'!$E$23/'Activity levels'!$J14,IF(Inputs!$E$101="Clinical Time",Inputs!$C$101*'Allocation Drivers'!F14/'Allocation Drivers'!$F$23/'Activity levels'!$J14,0))))),0))</f>
        <v>0</v>
      </c>
      <c r="N74" s="7">
        <f>IF(Inputs!$B$101="Direct",IF(Inputs!$D$101="Generalist / Non-specialist Community Visits (Children)",Inputs!$C$101/'Activity levels'!$J15,0),IF(Inputs!$B$101="Indirect",IF(Inputs!$E$101="Headcount",Inputs!$C$101*'Allocation Drivers'!B15/'Allocation Drivers'!$B$23/'Activity levels'!$J15,IF(Inputs!$E$101="Floor Space",Inputs!$C$101*'Allocation Drivers'!C15/'Allocation Drivers'!$C$23/'Activity levels'!$J15,IF(Inputs!$E$101="Finance Time",Inputs!$C$101*'Allocation Drivers'!D15/'Allocation Drivers'!$D$23/'Activity levels'!$J15,IF(Inputs!$E$101="Meals Provided",Inputs!$C$101*'Allocation Drivers'!E15/'Allocation Drivers'!$E$23/'Activity levels'!$J15,IF(Inputs!$E$101="Clinical Time",Inputs!$C$101*'Allocation Drivers'!F15/'Allocation Drivers'!$F$23/'Activity levels'!$J15,0))))),0))</f>
        <v>0</v>
      </c>
      <c r="O74" s="7">
        <f>IF(Inputs!$B$101="Direct",IF(Inputs!$D$101="Do not use",Inputs!$C$101/'Activity levels'!$J17,0),IF(Inputs!$B$101="Indirect",IF(Inputs!$E$101="Headcount",Inputs!$C$101*'Allocation Drivers'!B16/'Allocation Drivers'!$B$23/'Activity levels'!$J17,IF(Inputs!$E$101="Floor Space",Inputs!$C$101*'Allocation Drivers'!C16/'Allocation Drivers'!$C$23/'Activity levels'!$J17,IF(Inputs!$E$101="Finance Time",Inputs!$C$101*'Allocation Drivers'!D16/'Allocation Drivers'!$D$23/'Activity levels'!$J17,IF(Inputs!$E$101="Meals Provided",Inputs!$C$101*'Allocation Drivers'!E16/'Allocation Drivers'!$E$23/'Activity levels'!$J17,IF(Inputs!$E$101="Clinical Time",Inputs!$C$101*'Allocation Drivers'!F16/'Allocation Drivers'!$F$23/'Activity levels'!$J17,0))))),0))</f>
        <v>0</v>
      </c>
      <c r="P74" s="7">
        <f>IF(Inputs!$B$101="Direct",IF(Inputs!$D$101="Do not use",Inputs!$C$101/'Activity levels'!$J18,0),IF(Inputs!$B$101="Indirect",IF(Inputs!$E$101="Headcount",Inputs!$C$101*'Allocation Drivers'!B17/'Allocation Drivers'!$B$23/'Activity levels'!$J18,IF(Inputs!$E$101="Floor Space",Inputs!$C$101*'Allocation Drivers'!C17/'Allocation Drivers'!$C$23/'Activity levels'!$J18,IF(Inputs!$E$101="Finance Time",Inputs!$C$101*'Allocation Drivers'!D17/'Allocation Drivers'!$D$23/'Activity levels'!$J18,IF(Inputs!$E$101="Meals Provided",Inputs!$C$101*'Allocation Drivers'!E17/'Allocation Drivers'!$E$23/'Activity levels'!$J18,IF(Inputs!$E$101="Clinical Time",Inputs!$C$101*'Allocation Drivers'!F17/'Allocation Drivers'!$F$23/'Activity levels'!$J18,0))))),0))</f>
        <v>0</v>
      </c>
      <c r="Q74" s="7">
        <f>IF(Inputs!$B$101="Direct",IF(Inputs!$D$101="Bereavement / Family support / Living well (Children)",Inputs!$C$101/'Activity levels'!$J19,0),IF(Inputs!$B$101="Indirect",IF(Inputs!$E$101="Headcount",Inputs!$C$101*'Allocation Drivers'!B18/'Allocation Drivers'!$B$23/'Activity levels'!$J19,IF(Inputs!$E$101="Floor Space",Inputs!$C$101*'Allocation Drivers'!C18/'Allocation Drivers'!$C$23/'Activity levels'!$J19,IF(Inputs!$E$101="Finance Time",Inputs!$C$101*'Allocation Drivers'!D18/'Allocation Drivers'!$D$23/'Activity levels'!$J19,IF(Inputs!$E$101="Meals Provided",Inputs!$C$101*'Allocation Drivers'!E18/'Allocation Drivers'!$E$23/'Activity levels'!$J19,IF(Inputs!$E$101="Clinical Time",Inputs!$C$101*'Allocation Drivers'!F18/'Allocation Drivers'!$F$23/'Activity levels'!$J19,0))))),0))</f>
        <v>0</v>
      </c>
    </row>
    <row r="75" spans="1:17" x14ac:dyDescent="0.2">
      <c r="A75" t="s">
        <v>99</v>
      </c>
      <c r="B75" s="7">
        <f>IF(Inputs!$B$102="Direct",IF(Inputs!$D$102="Inpatient (Adult)",Inputs!$C$102/'Activity levels'!$J4,0),IF(Inputs!$B$102="Indirect",IF(Inputs!$E$102="Headcount",Inputs!$C$102*'Allocation Drivers'!B4/'Allocation Drivers'!$B$23/'Activity levels'!$J4,IF(Inputs!$E$102="Floor Space",Inputs!$C$102*'Allocation Drivers'!C4/'Allocation Drivers'!$C$23/'Activity levels'!$J4,IF(Inputs!$E$102="Finance Time",Inputs!$C$102*'Allocation Drivers'!D4/'Allocation Drivers'!$D$23/'Activity levels'!$J4,IF(Inputs!$E$102="Meals Provided",Inputs!$C$102*'Allocation Drivers'!E4/'Allocation Drivers'!$E$23/'Activity levels'!$J4,IF(Inputs!$E$102="Clinical Time",Inputs!$C$102*'Allocation Drivers'!F4/'Allocation Drivers'!$F$23/'Activity levels'!$J4,0))))),0))</f>
        <v>0</v>
      </c>
      <c r="C75" s="7">
        <f>IF(Inputs!$B$102="Direct",IF(Inputs!$D$102="Outpatient / Hospital Inreach (Adult)",Inputs!$C$102/'Activity levels'!$J5,0),IF(Inputs!$B$102="Indirect",IF(Inputs!$E$102="Headcount",Inputs!$C$102*'Allocation Drivers'!B5/'Allocation Drivers'!$B$23/'Activity levels'!$J5,IF(Inputs!$E$102="Floor Space",Inputs!$C$102*'Allocation Drivers'!C5/'Allocation Drivers'!$C$23/'Activity levels'!$J5,IF(Inputs!$E$102="Finance Time",Inputs!$C$102*'Allocation Drivers'!D5/'Allocation Drivers'!$D$23/'Activity levels'!$J5,IF(Inputs!$E$102="Meals Provided",Inputs!$C$102*'Allocation Drivers'!E5/'Allocation Drivers'!$E$23/'Activity levels'!$J5,IF(Inputs!$E$102="Clinical Time",Inputs!$C$102*'Allocation Drivers'!F5/'Allocation Drivers'!$F$23/'Activity levels'!$J5,0))))),0))</f>
        <v>0</v>
      </c>
      <c r="D75" s="7">
        <f>IF(Inputs!$B$102="Direct",IF(Inputs!$D$102="Specialist Care at Home (Hospice at Home / Rapid Response etc) (Adult)",Inputs!$C$102/'Activity levels'!$J6,0),IF(Inputs!$B$102="Indirect",IF(Inputs!$E$102="Headcount",Inputs!$C$102*'Allocation Drivers'!B6/'Allocation Drivers'!$B$23/'Activity levels'!$J6,IF(Inputs!$E$102="Floor Space",Inputs!$C$102*'Allocation Drivers'!C6/'Allocation Drivers'!$C$23/'Activity levels'!$J6,IF(Inputs!$E$102="Finance Time",Inputs!$C$102*'Allocation Drivers'!D6/'Allocation Drivers'!$D$23/'Activity levels'!$J6,IF(Inputs!$E$102="Meals Provided",Inputs!$C$102*'Allocation Drivers'!E6/'Allocation Drivers'!$E$23/'Activity levels'!$J6,IF(Inputs!$E$102="Clinical Time",Inputs!$C$102*'Allocation Drivers'!F6/'Allocation Drivers'!$F$23/'Activity levels'!$J6,0))))),0))</f>
        <v>0</v>
      </c>
      <c r="E75" s="7">
        <f>IF(Inputs!$B$102="Direct",IF(Inputs!$D$102="Generalist / Non-specialist Community Visits (Adult)",Inputs!$C$102/'Activity levels'!$J7,0),IF(Inputs!$B$102="Indirect",IF(Inputs!$E$102="Headcount",Inputs!$C$102*'Allocation Drivers'!B7/'Allocation Drivers'!$B$23/'Activity levels'!$J7,IF(Inputs!$E$102="Floor Space",Inputs!$C$102*'Allocation Drivers'!C7/'Allocation Drivers'!$C$23/'Activity levels'!$J7,IF(Inputs!$E$102="Finance Time",Inputs!$C$102*'Allocation Drivers'!D7/'Allocation Drivers'!$D$23/'Activity levels'!$J7,IF(Inputs!$E$102="Meals Provided",Inputs!$C$102*'Allocation Drivers'!E7/'Allocation Drivers'!$E$23/'Activity levels'!$J7,IF(Inputs!$E$102="Clinical Time",Inputs!$C$102*'Allocation Drivers'!F7/'Allocation Drivers'!$F$23/'Activity levels'!$J7,0))))),0))</f>
        <v>0</v>
      </c>
      <c r="F75" s="7">
        <f>IF(Inputs!$B$102="Direct",IF(Inputs!$D$102="Domicilliary Care",Inputs!$C$102/'Activity levels'!$J16,0),IF(Inputs!$B$102="Indirect",IF(Inputs!$E$102="Headcount",Inputs!$C$102*'Allocation Drivers'!B15/'Allocation Drivers'!$B$23/'Activity levels'!$J16,IF(Inputs!$E$102="Floor Space",Inputs!$C$102*'Allocation Drivers'!C15/'Allocation Drivers'!$C$23/'Activity levels'!$J16,IF(Inputs!$E$102="Finance Time",Inputs!$C$102*'Allocation Drivers'!D15/'Allocation Drivers'!$D$23/'Activity levels'!$J16,IF(Inputs!$E$102="Meals Provided",Inputs!$C$102*'Allocation Drivers'!E15/'Allocation Drivers'!$E$23/'Activity levels'!$J16,IF(Inputs!$E$102="Clinical Time",Inputs!$C$102*'Allocation Drivers'!F15/'Allocation Drivers'!$F$23/'Activity levels'!$J16,0))))),0))</f>
        <v>0</v>
      </c>
      <c r="G75" s="7">
        <f>IF(Inputs!$B$102="Direct",IF(Inputs!$D$102="Lymphoedema",Inputs!$C$102/'Activity levels'!$J8,0),IF(Inputs!$B$102="Indirect",IF(Inputs!$E$102="Headcount",Inputs!$C$102*'Allocation Drivers'!B8/'Allocation Drivers'!$B$23/'Activity levels'!$J8,IF(Inputs!$E$102="Floor Space",Inputs!$C$102*'Allocation Drivers'!C8/'Allocation Drivers'!$C$23/'Activity levels'!$J8,IF(Inputs!$E$102="Finance Time",Inputs!$C$102*'Allocation Drivers'!D8/'Allocation Drivers'!$D$23/'Activity levels'!$J8,IF(Inputs!$E$102="Meals Provided",Inputs!$C$102*'Allocation Drivers'!E8/'Allocation Drivers'!$E$23/'Activity levels'!$J8,IF(Inputs!$E$102="Clinical Time",Inputs!$C$102*'Allocation Drivers'!F8/'Allocation Drivers'!$F$23/'Activity levels'!$J8,0))))),0))</f>
        <v>0</v>
      </c>
      <c r="H75" s="7">
        <f>IF(Inputs!$B$102="Direct",IF(Inputs!$D$102="Education",Inputs!$C$102/'Activity levels'!$J9,0),IF(Inputs!$B$102="Indirect",IF(Inputs!$E$102="Headcount",Inputs!$C$102*'Allocation Drivers'!B9/'Allocation Drivers'!$B$23/'Activity levels'!$J9,IF(Inputs!$E$102="Floor Space",Inputs!$C$102*'Allocation Drivers'!C9/'Allocation Drivers'!$C$23/'Activity levels'!$J9,IF(Inputs!$E$102="Finance Time",Inputs!$C$102*'Allocation Drivers'!D9/'Allocation Drivers'!$D$23/'Activity levels'!$J9,IF(Inputs!$E$102="Meals Provided",Inputs!$C$102*'Allocation Drivers'!E9/'Allocation Drivers'!$E$23/'Activity levels'!$J9,IF(Inputs!$E$102="Clinical Time",Inputs!$C$102*'Allocation Drivers'!F9/'Allocation Drivers'!$F$23/'Activity levels'!$J9,0))))),0))</f>
        <v>0</v>
      </c>
      <c r="I75" s="7">
        <f>IF(Inputs!$B$102="Direct",IF(Inputs!$D$102="Research",Inputs!$C$102/'Activity levels'!$J10,0),IF(Inputs!$B$102="Indirect",IF(Inputs!$E$102="Headcount",Inputs!$C$102*'Allocation Drivers'!B10/'Allocation Drivers'!$B$23/'Activity levels'!$J10,IF(Inputs!$E$102="Floor Space",Inputs!$C$102*'Allocation Drivers'!C10/'Allocation Drivers'!$C$23/'Activity levels'!$J10,IF(Inputs!$E$102="Finance Time",Inputs!$C$102*'Allocation Drivers'!D10/'Allocation Drivers'!$D$23/'Activity levels'!$J10,IF(Inputs!$E$102="Meals Provided",Inputs!$C$102*'Allocation Drivers'!E10/'Allocation Drivers'!$E$23/'Activity levels'!$J10,IF(Inputs!$E$102="Clinical Time",Inputs!$C$102*'Allocation Drivers'!F10/'Allocation Drivers'!$F$23/'Activity levels'!$J10,0))))),0))</f>
        <v>0</v>
      </c>
      <c r="J75" s="7">
        <f>IF(Inputs!$B$102="Direct",IF(Inputs!$D$102="Bereavement / Family Support / Living Well (Adult)",Inputs!$C$102/'Activity levels'!$J11,0),IF(Inputs!$B$102="Indirect",IF(Inputs!$E$102="Headcount",Inputs!$C$102*'Allocation Drivers'!B11/'Allocation Drivers'!$B$23/'Activity levels'!$J11,IF(Inputs!$E$102="Floor Space",Inputs!$C$102*'Allocation Drivers'!C11/'Allocation Drivers'!$C$23/'Activity levels'!$J11,IF(Inputs!$E$102="Finance Time",Inputs!$C$102*'Allocation Drivers'!D11/'Allocation Drivers'!$D$23/'Activity levels'!$J11,IF(Inputs!$E$102="Meals Provided",Inputs!$C$102*'Allocation Drivers'!E11/'Allocation Drivers'!$E$23/'Activity levels'!$J11,IF(Inputs!$E$102="Clinical Time",Inputs!$C$102*'Allocation Drivers'!F11/'Allocation Drivers'!$F$23/'Activity levels'!$J11,0))))),0))</f>
        <v>0</v>
      </c>
      <c r="K75" s="7">
        <f>IF(Inputs!$B$102="Direct",IF(Inputs!$D$102="Inpatient (Children)",Inputs!$C$102/'Activity levels'!$J12,0),IF(Inputs!$B$102="Indirect",IF(Inputs!$E$102="Headcount",Inputs!$C$102*'Allocation Drivers'!B12/'Allocation Drivers'!$B$23/'Activity levels'!$J12,IF(Inputs!$E$102="Floor Space",Inputs!$C$102*'Allocation Drivers'!C12/'Allocation Drivers'!$C$23/'Activity levels'!$J12,IF(Inputs!$E$102="Finance Time",Inputs!$C$102*'Allocation Drivers'!D12/'Allocation Drivers'!$D$23/'Activity levels'!$J12,IF(Inputs!$E$102="Meals Provided",Inputs!$C$102*'Allocation Drivers'!E12/'Allocation Drivers'!$E$23/'Activity levels'!$J12,IF(Inputs!$E$102="Clinical Time",Inputs!$C$102*'Allocation Drivers'!F12/'Allocation Drivers'!$F$23/'Activity levels'!$J12,0))))),0))</f>
        <v>0</v>
      </c>
      <c r="L75" s="7">
        <f>IF(Inputs!$B$102="Direct",IF(Inputs!$D$102="Outpatient  / Hospital Inreach (Children)",Inputs!$C$102/'Activity levels'!$J13,0),IF(Inputs!$B$102="Indirect",IF(Inputs!$E$102="Headcount",Inputs!$C$102*'Allocation Drivers'!B13/'Allocation Drivers'!$B$23/'Activity levels'!$J13,IF(Inputs!$E$102="Floor Space",Inputs!$C$102*'Allocation Drivers'!C13/'Allocation Drivers'!$C$23/'Activity levels'!$J13,IF(Inputs!$E$102="Finance Time",Inputs!$C$102*'Allocation Drivers'!D13/'Allocation Drivers'!$D$23/'Activity levels'!$J13,IF(Inputs!$E$102="Meals Provided",Inputs!$C$102*'Allocation Drivers'!E13/'Allocation Drivers'!$E$23/'Activity levels'!$J13,IF(Inputs!$E$102="Clinical Time",Inputs!$C$102*'Allocation Drivers'!F13/'Allocation Drivers'!$F$23/'Activity levels'!$J13,0))))),0))</f>
        <v>0</v>
      </c>
      <c r="M75" s="7">
        <f>IF(Inputs!$B$102="Direct",IF(Inputs!$D$102="Specialist Care at Home (Hospice at Home / Rapid Response etc) (Children)",Inputs!$C$102/'Activity levels'!$J14,0),IF(Inputs!$B$102="Indirect",IF(Inputs!$E$102="Headcount",Inputs!$C$102*'Allocation Drivers'!B14/'Allocation Drivers'!$B$23/'Activity levels'!$J14,IF(Inputs!$E$102="Floor Space",Inputs!$C$102*'Allocation Drivers'!C14/'Allocation Drivers'!$C$23/'Activity levels'!$J14,IF(Inputs!$E$102="Finance Time",Inputs!$C$102*'Allocation Drivers'!D14/'Allocation Drivers'!$D$23/'Activity levels'!$J14,IF(Inputs!$E$102="Meals Provided",Inputs!$C$102*'Allocation Drivers'!E14/'Allocation Drivers'!$E$23/'Activity levels'!$J14,IF(Inputs!$E$102="Clinical Time",Inputs!$C$102*'Allocation Drivers'!F14/'Allocation Drivers'!$F$23/'Activity levels'!$J14,0))))),0))</f>
        <v>0</v>
      </c>
      <c r="N75" s="7">
        <f>IF(Inputs!$B$102="Direct",IF(Inputs!$D$102="Generalist / Non-specialist Community Visits (Children)",Inputs!$C$102/'Activity levels'!$J15,0),IF(Inputs!$B$102="Indirect",IF(Inputs!$E$102="Headcount",Inputs!$C$102*'Allocation Drivers'!B15/'Allocation Drivers'!$B$23/'Activity levels'!$J15,IF(Inputs!$E$102="Floor Space",Inputs!$C$102*'Allocation Drivers'!C15/'Allocation Drivers'!$C$23/'Activity levels'!$J15,IF(Inputs!$E$102="Finance Time",Inputs!$C$102*'Allocation Drivers'!D15/'Allocation Drivers'!$D$23/'Activity levels'!$J15,IF(Inputs!$E$102="Meals Provided",Inputs!$C$102*'Allocation Drivers'!E15/'Allocation Drivers'!$E$23/'Activity levels'!$J15,IF(Inputs!$E$102="Clinical Time",Inputs!$C$102*'Allocation Drivers'!F15/'Allocation Drivers'!$F$23/'Activity levels'!$J15,0))))),0))</f>
        <v>0</v>
      </c>
      <c r="O75" s="7">
        <f>IF(Inputs!$B$102="Direct",IF(Inputs!$D$102="Do not use",Inputs!$C$102/'Activity levels'!$J17,0),IF(Inputs!$B$102="Indirect",IF(Inputs!$E$102="Headcount",Inputs!$C$102*'Allocation Drivers'!B16/'Allocation Drivers'!$B$23/'Activity levels'!$J17,IF(Inputs!$E$102="Floor Space",Inputs!$C$102*'Allocation Drivers'!C16/'Allocation Drivers'!$C$23/'Activity levels'!$J17,IF(Inputs!$E$102="Finance Time",Inputs!$C$102*'Allocation Drivers'!D16/'Allocation Drivers'!$D$23/'Activity levels'!$J17,IF(Inputs!$E$102="Meals Provided",Inputs!$C$102*'Allocation Drivers'!E16/'Allocation Drivers'!$E$23/'Activity levels'!$J17,IF(Inputs!$E$102="Clinical Time",Inputs!$C$102*'Allocation Drivers'!F16/'Allocation Drivers'!$F$23/'Activity levels'!$J17,0))))),0))</f>
        <v>0</v>
      </c>
      <c r="P75" s="7">
        <f>IF(Inputs!$B$102="Direct",IF(Inputs!$D$102="Do not use",Inputs!$C$102/'Activity levels'!$J18,0),IF(Inputs!$B$102="Indirect",IF(Inputs!$E$102="Headcount",Inputs!$C$102*'Allocation Drivers'!B17/'Allocation Drivers'!$B$23/'Activity levels'!$J18,IF(Inputs!$E$102="Floor Space",Inputs!$C$102*'Allocation Drivers'!C17/'Allocation Drivers'!$C$23/'Activity levels'!$J18,IF(Inputs!$E$102="Finance Time",Inputs!$C$102*'Allocation Drivers'!D17/'Allocation Drivers'!$D$23/'Activity levels'!$J18,IF(Inputs!$E$102="Meals Provided",Inputs!$C$102*'Allocation Drivers'!E17/'Allocation Drivers'!$E$23/'Activity levels'!$J18,IF(Inputs!$E$102="Clinical Time",Inputs!$C$102*'Allocation Drivers'!F17/'Allocation Drivers'!$F$23/'Activity levels'!$J18,0))))),0))</f>
        <v>0</v>
      </c>
      <c r="Q75" s="7">
        <f>IF(Inputs!$B$102="Direct",IF(Inputs!$D$102="Bereavement / Family support / Living well (Children)",Inputs!$C$102/'Activity levels'!$J19,0),IF(Inputs!$B$102="Indirect",IF(Inputs!$E$102="Headcount",Inputs!$C$102*'Allocation Drivers'!B18/'Allocation Drivers'!$B$23/'Activity levels'!$J19,IF(Inputs!$E$102="Floor Space",Inputs!$C$102*'Allocation Drivers'!C18/'Allocation Drivers'!$C$23/'Activity levels'!$J19,IF(Inputs!$E$102="Finance Time",Inputs!$C$102*'Allocation Drivers'!D18/'Allocation Drivers'!$D$23/'Activity levels'!$J19,IF(Inputs!$E$102="Meals Provided",Inputs!$C$102*'Allocation Drivers'!E18/'Allocation Drivers'!$E$23/'Activity levels'!$J19,IF(Inputs!$E$102="Clinical Time",Inputs!$C$102*'Allocation Drivers'!F18/'Allocation Drivers'!$F$23/'Activity levels'!$J19,0))))),0))</f>
        <v>0</v>
      </c>
    </row>
    <row r="76" spans="1:17" x14ac:dyDescent="0.2">
      <c r="A76" t="s">
        <v>99</v>
      </c>
      <c r="B76" s="7">
        <f>IF(Inputs!$B$103="Direct",IF(Inputs!$D$103="Inpatient (Adult)",Inputs!$C$103/'Activity levels'!$J4,0),IF(Inputs!$B$103="Indirect",IF(Inputs!$E$103="Headcount",Inputs!$C$103*'Allocation Drivers'!B4/'Allocation Drivers'!$B$23/'Activity levels'!$J4,IF(Inputs!$E$103="Floor Space",Inputs!$C$103*'Allocation Drivers'!C4/'Allocation Drivers'!$C$23/'Activity levels'!$J4,IF(Inputs!$E$103="Finance Time",Inputs!$C$103*'Allocation Drivers'!D4/'Allocation Drivers'!$D$23/'Activity levels'!$J4,IF(Inputs!$E$103="Meals Provided",Inputs!$C$103*'Allocation Drivers'!E4/'Allocation Drivers'!$E$23/'Activity levels'!$J4,IF(Inputs!$E$103="Clinical Time",Inputs!$C$103*'Allocation Drivers'!F4/'Allocation Drivers'!$F$23/'Activity levels'!$J4,0))))),0))</f>
        <v>0</v>
      </c>
      <c r="C76" s="7">
        <f>IF(Inputs!$B$103="Direct",IF(Inputs!$D$103="Outpatient / Hospital Inreach (Adult)",Inputs!$C$103/'Activity levels'!$J5,0),IF(Inputs!$B$103="Indirect",IF(Inputs!$E$103="Headcount",Inputs!$C$103*'Allocation Drivers'!B5/'Allocation Drivers'!$B$23/'Activity levels'!$J5,IF(Inputs!$E$103="Floor Space",Inputs!$C$103*'Allocation Drivers'!C5/'Allocation Drivers'!$C$23/'Activity levels'!$J5,IF(Inputs!$E$103="Finance Time",Inputs!$C$103*'Allocation Drivers'!D5/'Allocation Drivers'!$D$23/'Activity levels'!$J5,IF(Inputs!$E$103="Meals Provided",Inputs!$C$103*'Allocation Drivers'!E5/'Allocation Drivers'!$E$23/'Activity levels'!$J5,IF(Inputs!$E$103="Clinical Time",Inputs!$C$103*'Allocation Drivers'!F5/'Allocation Drivers'!$F$23/'Activity levels'!$J5,0))))),0))</f>
        <v>0</v>
      </c>
      <c r="D76" s="7">
        <f>IF(Inputs!$B$103="Direct",IF(Inputs!$D$103="Specialist Care at Home (Hospice at Home / Rapid Response etc) (Adult)",Inputs!$C$103/'Activity levels'!$J6,0),IF(Inputs!$B$103="Indirect",IF(Inputs!$E$103="Headcount",Inputs!$C$103*'Allocation Drivers'!B6/'Allocation Drivers'!$B$23/'Activity levels'!$J6,IF(Inputs!$E$103="Floor Space",Inputs!$C$103*'Allocation Drivers'!C6/'Allocation Drivers'!$C$23/'Activity levels'!$J6,IF(Inputs!$E$103="Finance Time",Inputs!$C$103*'Allocation Drivers'!D6/'Allocation Drivers'!$D$23/'Activity levels'!$J6,IF(Inputs!$E$103="Meals Provided",Inputs!$C$103*'Allocation Drivers'!E6/'Allocation Drivers'!$E$23/'Activity levels'!$J6,IF(Inputs!$E$103="Clinical Time",Inputs!$C$103*'Allocation Drivers'!F6/'Allocation Drivers'!$F$23/'Activity levels'!$J6,0))))),0))</f>
        <v>0</v>
      </c>
      <c r="E76" s="7">
        <f>IF(Inputs!$B$103="Direct",IF(Inputs!$D$103="Generalist / Non-specialist Community Visits (Adult)",Inputs!$C$103/'Activity levels'!$J7,0),IF(Inputs!$B$103="Indirect",IF(Inputs!$E$103="Headcount",Inputs!$C$103*'Allocation Drivers'!B7/'Allocation Drivers'!$B$23/'Activity levels'!$J7,IF(Inputs!$E$103="Floor Space",Inputs!$C$103*'Allocation Drivers'!C7/'Allocation Drivers'!$C$23/'Activity levels'!$J7,IF(Inputs!$E$103="Finance Time",Inputs!$C$103*'Allocation Drivers'!D7/'Allocation Drivers'!$D$23/'Activity levels'!$J7,IF(Inputs!$E$103="Meals Provided",Inputs!$C$103*'Allocation Drivers'!E7/'Allocation Drivers'!$E$23/'Activity levels'!$J7,IF(Inputs!$E$103="Clinical Time",Inputs!$C$103*'Allocation Drivers'!F7/'Allocation Drivers'!$F$23/'Activity levels'!$J7,0))))),0))</f>
        <v>0</v>
      </c>
      <c r="F76" s="7">
        <f>IF(Inputs!$B$103="Direct",IF(Inputs!$D$103="Domicilliary Care",Inputs!$C$103/'Activity levels'!$J16,0),IF(Inputs!$B$103="Indirect",IF(Inputs!$E$103="Headcount",Inputs!$C$103*'Allocation Drivers'!B15/'Allocation Drivers'!$B$23/'Activity levels'!$J16,IF(Inputs!$E$103="Floor Space",Inputs!$C$103*'Allocation Drivers'!C15/'Allocation Drivers'!$C$23/'Activity levels'!$J16,IF(Inputs!$E$103="Finance Time",Inputs!$C$103*'Allocation Drivers'!D15/'Allocation Drivers'!$D$23/'Activity levels'!$J16,IF(Inputs!$E$103="Meals Provided",Inputs!$C$103*'Allocation Drivers'!E15/'Allocation Drivers'!$E$23/'Activity levels'!$J16,IF(Inputs!$E$103="Clinical Time",Inputs!$C$103*'Allocation Drivers'!F15/'Allocation Drivers'!$F$23/'Activity levels'!$J16,0))))),0))</f>
        <v>0</v>
      </c>
      <c r="G76" s="7">
        <f>IF(Inputs!$B$103="Direct",IF(Inputs!$D$103="Lymphoedema",Inputs!$C$103/'Activity levels'!$J8,0),IF(Inputs!$B$103="Indirect",IF(Inputs!$E$103="Headcount",Inputs!$C$103*'Allocation Drivers'!B8/'Allocation Drivers'!$B$23/'Activity levels'!$J8,IF(Inputs!$E$103="Floor Space",Inputs!$C$103*'Allocation Drivers'!C8/'Allocation Drivers'!$C$23/'Activity levels'!$J8,IF(Inputs!$E$103="Finance Time",Inputs!$C$103*'Allocation Drivers'!D8/'Allocation Drivers'!$D$23/'Activity levels'!$J8,IF(Inputs!$E$103="Meals Provided",Inputs!$C$103*'Allocation Drivers'!E8/'Allocation Drivers'!$E$23/'Activity levels'!$J8,IF(Inputs!$E$103="Clinical Time",Inputs!$C$103*'Allocation Drivers'!F8/'Allocation Drivers'!$F$23/'Activity levels'!$J8,0))))),0))</f>
        <v>0</v>
      </c>
      <c r="H76" s="7">
        <f>IF(Inputs!$B$103="Direct",IF(Inputs!$D$103="Education",Inputs!$C$103/'Activity levels'!$J9,0),IF(Inputs!$B$103="Indirect",IF(Inputs!$E$103="Headcount",Inputs!$C$103*'Allocation Drivers'!B9/'Allocation Drivers'!$B$23/'Activity levels'!$J9,IF(Inputs!$E$103="Floor Space",Inputs!$C$103*'Allocation Drivers'!C9/'Allocation Drivers'!$C$23/'Activity levels'!$J9,IF(Inputs!$E$103="Finance Time",Inputs!$C$103*'Allocation Drivers'!D9/'Allocation Drivers'!$D$23/'Activity levels'!$J9,IF(Inputs!$E$103="Meals Provided",Inputs!$C$103*'Allocation Drivers'!E9/'Allocation Drivers'!$E$23/'Activity levels'!$J9,IF(Inputs!$E$103="Clinical Time",Inputs!$C$103*'Allocation Drivers'!F9/'Allocation Drivers'!$F$23/'Activity levels'!$J9,0))))),0))</f>
        <v>0</v>
      </c>
      <c r="I76" s="7">
        <f>IF(Inputs!$B$103="Direct",IF(Inputs!$D$103="Research",Inputs!$C$103/'Activity levels'!$J10,0),IF(Inputs!$B$103="Indirect",IF(Inputs!$E$103="Headcount",Inputs!$C$103*'Allocation Drivers'!B10/'Allocation Drivers'!$B$23/'Activity levels'!$J10,IF(Inputs!$E$103="Floor Space",Inputs!$C$103*'Allocation Drivers'!C10/'Allocation Drivers'!$C$23/'Activity levels'!$J10,IF(Inputs!$E$103="Finance Time",Inputs!$C$103*'Allocation Drivers'!D10/'Allocation Drivers'!$D$23/'Activity levels'!$J10,IF(Inputs!$E$103="Meals Provided",Inputs!$C$103*'Allocation Drivers'!E10/'Allocation Drivers'!$E$23/'Activity levels'!$J10,IF(Inputs!$E$103="Clinical Time",Inputs!$C$103*'Allocation Drivers'!F10/'Allocation Drivers'!$F$23/'Activity levels'!$J10,0))))),0))</f>
        <v>0</v>
      </c>
      <c r="J76" s="7">
        <f>IF(Inputs!$B$103="Direct",IF(Inputs!$D$103="Bereavement / Family Support / Living Well (Adult)",Inputs!$C$103/'Activity levels'!$J11,0),IF(Inputs!$B$103="Indirect",IF(Inputs!$E$103="Headcount",Inputs!$C$103*'Allocation Drivers'!B11/'Allocation Drivers'!$B$23/'Activity levels'!$J11,IF(Inputs!$E$103="Floor Space",Inputs!$C$103*'Allocation Drivers'!C11/'Allocation Drivers'!$C$23/'Activity levels'!$J11,IF(Inputs!$E$103="Finance Time",Inputs!$C$103*'Allocation Drivers'!D11/'Allocation Drivers'!$D$23/'Activity levels'!$J11,IF(Inputs!$E$103="Meals Provided",Inputs!$C$103*'Allocation Drivers'!E11/'Allocation Drivers'!$E$23/'Activity levels'!$J11,IF(Inputs!$E$103="Clinical Time",Inputs!$C$103*'Allocation Drivers'!F11/'Allocation Drivers'!$F$23/'Activity levels'!$J11,0))))),0))</f>
        <v>0</v>
      </c>
      <c r="K76" s="7">
        <f>IF(Inputs!$B$103="Direct",IF(Inputs!$D$103="Inpatient (Children)",Inputs!$C$103/'Activity levels'!$J12,0),IF(Inputs!$B$103="Indirect",IF(Inputs!$E$103="Headcount",Inputs!$C$103*'Allocation Drivers'!B12/'Allocation Drivers'!$B$23/'Activity levels'!$J12,IF(Inputs!$E$103="Floor Space",Inputs!$C$103*'Allocation Drivers'!C12/'Allocation Drivers'!$C$23/'Activity levels'!$J12,IF(Inputs!$E$103="Finance Time",Inputs!$C$103*'Allocation Drivers'!D12/'Allocation Drivers'!$D$23/'Activity levels'!$J12,IF(Inputs!$E$103="Meals Provided",Inputs!$C$103*'Allocation Drivers'!E12/'Allocation Drivers'!$E$23/'Activity levels'!$J12,IF(Inputs!$E$103="Clinical Time",Inputs!$C$103*'Allocation Drivers'!F12/'Allocation Drivers'!$F$23/'Activity levels'!$J12,0))))),0))</f>
        <v>0</v>
      </c>
      <c r="L76" s="7">
        <f>IF(Inputs!$B$103="Direct",IF(Inputs!$D$103="Outpatient  / Hospital Inreach (Children)",Inputs!$C$103/'Activity levels'!$J13,0),IF(Inputs!$B$103="Indirect",IF(Inputs!$E$103="Headcount",Inputs!$C$103*'Allocation Drivers'!B13/'Allocation Drivers'!$B$23/'Activity levels'!$J13,IF(Inputs!$E$103="Floor Space",Inputs!$C$103*'Allocation Drivers'!C13/'Allocation Drivers'!$C$23/'Activity levels'!$J13,IF(Inputs!$E$103="Finance Time",Inputs!$C$103*'Allocation Drivers'!D13/'Allocation Drivers'!$D$23/'Activity levels'!$J13,IF(Inputs!$E$103="Meals Provided",Inputs!$C$103*'Allocation Drivers'!E13/'Allocation Drivers'!$E$23/'Activity levels'!$J13,IF(Inputs!$E$103="Clinical Time",Inputs!$C$103*'Allocation Drivers'!F13/'Allocation Drivers'!$F$23/'Activity levels'!$J13,0))))),0))</f>
        <v>0</v>
      </c>
      <c r="M76" s="7">
        <f>IF(Inputs!$B$103="Direct",IF(Inputs!$D$103="Specialist Care at Home (Hospice at Home / Rapid Response etc) (Children)",Inputs!$C$103/'Activity levels'!$J14,0),IF(Inputs!$B$103="Indirect",IF(Inputs!$E$103="Headcount",Inputs!$C$103*'Allocation Drivers'!B14/'Allocation Drivers'!$B$23/'Activity levels'!$J14,IF(Inputs!$E$103="Floor Space",Inputs!$C$103*'Allocation Drivers'!C14/'Allocation Drivers'!$C$23/'Activity levels'!$J14,IF(Inputs!$E$103="Finance Time",Inputs!$C$103*'Allocation Drivers'!D14/'Allocation Drivers'!$D$23/'Activity levels'!$J14,IF(Inputs!$E$103="Meals Provided",Inputs!$C$103*'Allocation Drivers'!E14/'Allocation Drivers'!$E$23/'Activity levels'!$J14,IF(Inputs!$E$103="Clinical Time",Inputs!$C$103*'Allocation Drivers'!F14/'Allocation Drivers'!$F$23/'Activity levels'!$J14,0))))),0))</f>
        <v>0</v>
      </c>
      <c r="N76" s="7">
        <f>IF(Inputs!$B$103="Direct",IF(Inputs!$D$103="Generalist / Non-specialist Community Visits (Children)",Inputs!$C$103/'Activity levels'!$J15,0),IF(Inputs!$B$103="Indirect",IF(Inputs!$E$103="Headcount",Inputs!$C$103*'Allocation Drivers'!B15/'Allocation Drivers'!$B$23/'Activity levels'!$J15,IF(Inputs!$E$103="Floor Space",Inputs!$C$103*'Allocation Drivers'!C15/'Allocation Drivers'!$C$23/'Activity levels'!$J15,IF(Inputs!$E$103="Finance Time",Inputs!$C$103*'Allocation Drivers'!D15/'Allocation Drivers'!$D$23/'Activity levels'!$J15,IF(Inputs!$E$103="Meals Provided",Inputs!$C$103*'Allocation Drivers'!E15/'Allocation Drivers'!$E$23/'Activity levels'!$J15,IF(Inputs!$E$103="Clinical Time",Inputs!$C$103*'Allocation Drivers'!F15/'Allocation Drivers'!$F$23/'Activity levels'!$J15,0))))),0))</f>
        <v>0</v>
      </c>
      <c r="O76" s="7">
        <f>IF(Inputs!$B$103="Direct",IF(Inputs!$D$103="Do not use",Inputs!$C$103/'Activity levels'!$J17,0),IF(Inputs!$B$103="Indirect",IF(Inputs!$E$103="Headcount",Inputs!$C$103*'Allocation Drivers'!B16/'Allocation Drivers'!$B$23/'Activity levels'!$J17,IF(Inputs!$E$103="Floor Space",Inputs!$C$103*'Allocation Drivers'!C16/'Allocation Drivers'!$C$23/'Activity levels'!$J17,IF(Inputs!$E$103="Finance Time",Inputs!$C$103*'Allocation Drivers'!D16/'Allocation Drivers'!$D$23/'Activity levels'!$J17,IF(Inputs!$E$103="Meals Provided",Inputs!$C$103*'Allocation Drivers'!E16/'Allocation Drivers'!$E$23/'Activity levels'!$J17,IF(Inputs!$E$103="Clinical Time",Inputs!$C$103*'Allocation Drivers'!F16/'Allocation Drivers'!$F$23/'Activity levels'!$J17,0))))),0))</f>
        <v>0</v>
      </c>
      <c r="P76" s="7">
        <f>IF(Inputs!$B$103="Direct",IF(Inputs!$D$103="Do not use",Inputs!$C$103/'Activity levels'!$J18,0),IF(Inputs!$B$103="Indirect",IF(Inputs!$E$103="Headcount",Inputs!$C$103*'Allocation Drivers'!B17/'Allocation Drivers'!$B$23/'Activity levels'!$J18,IF(Inputs!$E$103="Floor Space",Inputs!$C$103*'Allocation Drivers'!C17/'Allocation Drivers'!$C$23/'Activity levels'!$J18,IF(Inputs!$E$103="Finance Time",Inputs!$C$103*'Allocation Drivers'!D17/'Allocation Drivers'!$D$23/'Activity levels'!$J18,IF(Inputs!$E$103="Meals Provided",Inputs!$C$103*'Allocation Drivers'!E17/'Allocation Drivers'!$E$23/'Activity levels'!$J18,IF(Inputs!$E$103="Clinical Time",Inputs!$C$103*'Allocation Drivers'!F17/'Allocation Drivers'!$F$23/'Activity levels'!$J18,0))))),0))</f>
        <v>0</v>
      </c>
      <c r="Q76" s="7">
        <f>IF(Inputs!$B$103="Direct",IF(Inputs!$D$103="Bereavement / Family support / Living well (Children)",Inputs!$C$103/'Activity levels'!$J19,0),IF(Inputs!$B$103="Indirect",IF(Inputs!$E$103="Headcount",Inputs!$C$103*'Allocation Drivers'!B18/'Allocation Drivers'!$B$23/'Activity levels'!$J19,IF(Inputs!$E$103="Floor Space",Inputs!$C$103*'Allocation Drivers'!C18/'Allocation Drivers'!$C$23/'Activity levels'!$J19,IF(Inputs!$E$103="Finance Time",Inputs!$C$103*'Allocation Drivers'!D18/'Allocation Drivers'!$D$23/'Activity levels'!$J19,IF(Inputs!$E$103="Meals Provided",Inputs!$C$103*'Allocation Drivers'!E18/'Allocation Drivers'!$E$23/'Activity levels'!$J19,IF(Inputs!$E$103="Clinical Time",Inputs!$C$103*'Allocation Drivers'!F18/'Allocation Drivers'!$F$23/'Activity levels'!$J19,0))))),0))</f>
        <v>0</v>
      </c>
    </row>
    <row r="77" spans="1:17" x14ac:dyDescent="0.2">
      <c r="A77" t="s">
        <v>74</v>
      </c>
      <c r="B77" s="7">
        <f>IF(Inputs!$B$105="Direct",IF(Inputs!$D$105="Inpatient (Adult)",Inputs!$C$105/'Activity levels'!$J4,0),IF(Inputs!$B$105="Indirect",IF(Inputs!$E$105="Headcount",Inputs!$C$105*'Allocation Drivers'!B4/'Allocation Drivers'!$B$23/'Activity levels'!$J4,IF(Inputs!$E$105="Floor Space",Inputs!$C$105*'Allocation Drivers'!C4/'Allocation Drivers'!$C$23/'Activity levels'!$J4,IF(Inputs!$E$105="Finance Time",Inputs!$C$105*'Allocation Drivers'!D4/'Allocation Drivers'!$D$23/'Activity levels'!$J4,IF(Inputs!$E$105="Meals Provided",Inputs!$C$105*'Allocation Drivers'!E4/'Allocation Drivers'!$E$23/'Activity levels'!$J4,IF(Inputs!$E$105="Clinical Time",Inputs!$C$105*'Allocation Drivers'!F4/'Allocation Drivers'!$F$23/'Activity levels'!$J4,0))))),0))</f>
        <v>0</v>
      </c>
      <c r="C77" s="7">
        <f>IF(Inputs!$B$105="Direct",IF(Inputs!$D$105="Outpatient / Hospital Inreach (Adult)",Inputs!$C$105/'Activity levels'!$J5,0),IF(Inputs!$B$105="Indirect",IF(Inputs!$E$105="Headcount",Inputs!$C$105*'Allocation Drivers'!B5/'Allocation Drivers'!$B$23/'Activity levels'!$J5,IF(Inputs!$E$105="Floor Space",Inputs!$C$105*'Allocation Drivers'!C5/'Allocation Drivers'!$C$23/'Activity levels'!$J5,IF(Inputs!$E$105="Finance Time",Inputs!$C$105*'Allocation Drivers'!D5/'Allocation Drivers'!$D$23/'Activity levels'!$J5,IF(Inputs!$E$105="Meals Provided",Inputs!$C$105*'Allocation Drivers'!E5/'Allocation Drivers'!$E$23/'Activity levels'!$J5,IF(Inputs!$E$105="Clinical Time",Inputs!$C$105*'Allocation Drivers'!F5/'Allocation Drivers'!$F$23/'Activity levels'!$J5,0))))),0))</f>
        <v>0</v>
      </c>
      <c r="D77" s="7">
        <f>IF(Inputs!$B$105="Direct",IF(Inputs!$D$105="Specialist Care at Home (Hospice at Home / Rapid Response etc) (Adult)",Inputs!$C$105/'Activity levels'!$J6,0),IF(Inputs!$B$105="Indirect",IF(Inputs!$E$105="Headcount",Inputs!$C$105*'Allocation Drivers'!B6/'Allocation Drivers'!$B$23/'Activity levels'!$J6,IF(Inputs!$E$105="Floor Space",Inputs!$C$105*'Allocation Drivers'!C6/'Allocation Drivers'!$C$23/'Activity levels'!$J6,IF(Inputs!$E$105="Finance Time",Inputs!$C$105*'Allocation Drivers'!D6/'Allocation Drivers'!$D$23/'Activity levels'!$J6,IF(Inputs!$E$105="Meals Provided",Inputs!$C$105*'Allocation Drivers'!E6/'Allocation Drivers'!$E$23/'Activity levels'!$J6,IF(Inputs!$E$105="Clinical Time",Inputs!$C$105*'Allocation Drivers'!F6/'Allocation Drivers'!$F$23/'Activity levels'!$J6,0))))),0))</f>
        <v>0</v>
      </c>
      <c r="E77" s="7">
        <f>IF(Inputs!$B$105="Direct",IF(Inputs!$D$105="Generalist / Non-specialist Community Visits (Adult)",Inputs!$C$105/'Activity levels'!$J7,0),IF(Inputs!$B$105="Indirect",IF(Inputs!$E$105="Headcount",Inputs!$C$105*'Allocation Drivers'!B7/'Allocation Drivers'!$B$23/'Activity levels'!$J7,IF(Inputs!$E$105="Floor Space",Inputs!$C$105*'Allocation Drivers'!C7/'Allocation Drivers'!$C$23/'Activity levels'!$J7,IF(Inputs!$E$105="Finance Time",Inputs!$C$105*'Allocation Drivers'!D7/'Allocation Drivers'!$D$23/'Activity levels'!$J7,IF(Inputs!$E$105="Meals Provided",Inputs!$C$105*'Allocation Drivers'!E7/'Allocation Drivers'!$E$23/'Activity levels'!$J7,IF(Inputs!$E$105="Clinical Time",Inputs!$C$105*'Allocation Drivers'!F7/'Allocation Drivers'!$F$23/'Activity levels'!$J7,0))))),0))</f>
        <v>0</v>
      </c>
      <c r="F77" s="7">
        <f>IF(Inputs!$B$105="Direct",IF(Inputs!$D$105="Domicilliary Care",Inputs!$C$105/'Activity levels'!$J16,0),IF(Inputs!$B$105="Indirect",IF(Inputs!$E$105="Headcount",Inputs!$C$105*'Allocation Drivers'!B15/'Allocation Drivers'!$B$23/'Activity levels'!$J16,IF(Inputs!$E$105="Floor Space",Inputs!$C$105*'Allocation Drivers'!C15/'Allocation Drivers'!$C$23/'Activity levels'!$J16,IF(Inputs!$E$105="Finance Time",Inputs!$C$105*'Allocation Drivers'!D15/'Allocation Drivers'!$D$23/'Activity levels'!$J16,IF(Inputs!$E$105="Meals Provided",Inputs!$C$105*'Allocation Drivers'!E15/'Allocation Drivers'!$E$23/'Activity levels'!$J16,IF(Inputs!$E$105="Clinical Time",Inputs!$C$105*'Allocation Drivers'!F15/'Allocation Drivers'!$F$23/'Activity levels'!$J16,0))))),0))</f>
        <v>0</v>
      </c>
      <c r="G77" s="7">
        <f>IF(Inputs!$B$105="Direct",IF(Inputs!$D$105="Lymphoedema",Inputs!$C$105/'Activity levels'!$J8,0),IF(Inputs!$B$105="Indirect",IF(Inputs!$E$105="Headcount",Inputs!$C$105*'Allocation Drivers'!B8/'Allocation Drivers'!$B$23/'Activity levels'!$J8,IF(Inputs!$E$105="Floor Space",Inputs!$C$105*'Allocation Drivers'!C8/'Allocation Drivers'!$C$23/'Activity levels'!$J8,IF(Inputs!$E$105="Finance Time",Inputs!$C$105*'Allocation Drivers'!D8/'Allocation Drivers'!$D$23/'Activity levels'!$J8,IF(Inputs!$E$105="Meals Provided",Inputs!$C$105*'Allocation Drivers'!E8/'Allocation Drivers'!$E$23/'Activity levels'!$J8,IF(Inputs!$E$105="Clinical Time",Inputs!$C$105*'Allocation Drivers'!F8/'Allocation Drivers'!$F$23/'Activity levels'!$J8,0))))),0))</f>
        <v>0</v>
      </c>
      <c r="H77" s="7">
        <f>IF(Inputs!$B$105="Direct",IF(Inputs!$D$105="Education",Inputs!$C$105/'Activity levels'!$J9,0),IF(Inputs!$B$105="Indirect",IF(Inputs!$E$105="Headcount",Inputs!$C$105*'Allocation Drivers'!B9/'Allocation Drivers'!$B$23/'Activity levels'!$J9,IF(Inputs!$E$105="Floor Space",Inputs!$C$105*'Allocation Drivers'!C9/'Allocation Drivers'!$C$23/'Activity levels'!$J9,IF(Inputs!$E$105="Finance Time",Inputs!$C$105*'Allocation Drivers'!D9/'Allocation Drivers'!$D$23/'Activity levels'!$J9,IF(Inputs!$E$105="Meals Provided",Inputs!$C$105*'Allocation Drivers'!E9/'Allocation Drivers'!$E$23/'Activity levels'!$J9,IF(Inputs!$E$105="Clinical Time",Inputs!$C$105*'Allocation Drivers'!F9/'Allocation Drivers'!$F$23/'Activity levels'!$J9,0))))),0))</f>
        <v>0</v>
      </c>
      <c r="I77" s="7">
        <f>IF(Inputs!$B$105="Direct",IF(Inputs!$D$105="Research",Inputs!$C$105/'Activity levels'!$J10,0),IF(Inputs!$B$105="Indirect",IF(Inputs!$E$105="Headcount",Inputs!$C$105*'Allocation Drivers'!B10/'Allocation Drivers'!$B$23/'Activity levels'!$J10,IF(Inputs!$E$105="Floor Space",Inputs!$C$105*'Allocation Drivers'!C10/'Allocation Drivers'!$C$23/'Activity levels'!$J10,IF(Inputs!$E$105="Finance Time",Inputs!$C$105*'Allocation Drivers'!D10/'Allocation Drivers'!$D$23/'Activity levels'!$J10,IF(Inputs!$E$105="Meals Provided",Inputs!$C$105*'Allocation Drivers'!E10/'Allocation Drivers'!$E$23/'Activity levels'!$J10,IF(Inputs!$E$105="Clinical Time",Inputs!$C$105*'Allocation Drivers'!F10/'Allocation Drivers'!$F$23/'Activity levels'!$J10,0))))),0))</f>
        <v>0</v>
      </c>
      <c r="J77" s="7">
        <f>IF(Inputs!$B$105="Direct",IF(Inputs!$D$105="Bereavement / Family Support / Living Well (Adult)",Inputs!$C$105/'Activity levels'!$J11,0),IF(Inputs!$B$105="Indirect",IF(Inputs!$E$105="Headcount",Inputs!$C$105*'Allocation Drivers'!B11/'Allocation Drivers'!$B$23/'Activity levels'!$J11,IF(Inputs!$E$105="Floor Space",Inputs!$C$105*'Allocation Drivers'!C11/'Allocation Drivers'!$C$23/'Activity levels'!$J11,IF(Inputs!$E$105="Finance Time",Inputs!$C$105*'Allocation Drivers'!D11/'Allocation Drivers'!$D$23/'Activity levels'!$J11,IF(Inputs!$E$105="Meals Provided",Inputs!$C$105*'Allocation Drivers'!E11/'Allocation Drivers'!$E$23/'Activity levels'!$J11,IF(Inputs!$E$105="Clinical Time",Inputs!$C$105*'Allocation Drivers'!F11/'Allocation Drivers'!$F$23/'Activity levels'!$J11,0))))),0))</f>
        <v>0</v>
      </c>
      <c r="K77" s="7">
        <f>IF(Inputs!$B$105="Direct",IF(Inputs!$D$105="Inpatient (Children)",Inputs!$C$105/'Activity levels'!$J12,0),IF(Inputs!$B$105="Indirect",IF(Inputs!$E$105="Headcount",Inputs!$C$105*'Allocation Drivers'!B12/'Allocation Drivers'!$B$23/'Activity levels'!$J12,IF(Inputs!$E$105="Floor Space",Inputs!$C$105*'Allocation Drivers'!C12/'Allocation Drivers'!$C$23/'Activity levels'!$J12,IF(Inputs!$E$105="Finance Time",Inputs!$C$105*'Allocation Drivers'!D12/'Allocation Drivers'!$D$23/'Activity levels'!$J12,IF(Inputs!$E$105="Meals Provided",Inputs!$C$105*'Allocation Drivers'!E12/'Allocation Drivers'!$E$23/'Activity levels'!$J12,IF(Inputs!$E$105="Clinical Time",Inputs!$C$105*'Allocation Drivers'!F12/'Allocation Drivers'!$F$23/'Activity levels'!$J12,0))))),0))</f>
        <v>0</v>
      </c>
      <c r="L77" s="7">
        <f>IF(Inputs!$B$105="Direct",IF(Inputs!$D$105="Outpatient  / Hospital Inreach (Children)",Inputs!$C$105/'Activity levels'!$J13,0),IF(Inputs!$B$105="Indirect",IF(Inputs!$E$105="Headcount",Inputs!$C$105*'Allocation Drivers'!B13/'Allocation Drivers'!$B$23/'Activity levels'!$J13,IF(Inputs!$E$105="Floor Space",Inputs!$C$105*'Allocation Drivers'!C13/'Allocation Drivers'!$C$23/'Activity levels'!$J13,IF(Inputs!$E$105="Finance Time",Inputs!$C$105*'Allocation Drivers'!D13/'Allocation Drivers'!$D$23/'Activity levels'!$J13,IF(Inputs!$E$105="Meals Provided",Inputs!$C$105*'Allocation Drivers'!E13/'Allocation Drivers'!$E$23/'Activity levels'!$J13,IF(Inputs!$E$105="Clinical Time",Inputs!$C$105*'Allocation Drivers'!F13/'Allocation Drivers'!$F$23/'Activity levels'!$J13,0))))),0))</f>
        <v>0</v>
      </c>
      <c r="M77" s="7">
        <f>IF(Inputs!$B$105="Direct",IF(Inputs!$D$105="Specialist Care at Home (Hospice at Home / Rapid Response etc) (Children)",Inputs!$C$105/'Activity levels'!$J14,0),IF(Inputs!$B$105="Indirect",IF(Inputs!$E$105="Headcount",Inputs!$C$105*'Allocation Drivers'!B14/'Allocation Drivers'!$B$23/'Activity levels'!$J14,IF(Inputs!$E$105="Floor Space",Inputs!$C$105*'Allocation Drivers'!C14/'Allocation Drivers'!$C$23/'Activity levels'!$J14,IF(Inputs!$E$105="Finance Time",Inputs!$C$105*'Allocation Drivers'!D14/'Allocation Drivers'!$D$23/'Activity levels'!$J14,IF(Inputs!$E$105="Meals Provided",Inputs!$C$105*'Allocation Drivers'!E14/'Allocation Drivers'!$E$23/'Activity levels'!$J14,IF(Inputs!$E$105="Clinical Time",Inputs!$C$105*'Allocation Drivers'!F14/'Allocation Drivers'!$F$23/'Activity levels'!$J14,0))))),0))</f>
        <v>0</v>
      </c>
      <c r="N77" s="7">
        <f>IF(Inputs!$B$105="Direct",IF(Inputs!$D$105="Generalist / Non-specialist Community Visits (Children)",Inputs!$C$105/'Activity levels'!$J15,0),IF(Inputs!$B$105="Indirect",IF(Inputs!$E$105="Headcount",Inputs!$C$105*'Allocation Drivers'!B15/'Allocation Drivers'!$B$23/'Activity levels'!$J15,IF(Inputs!$E$105="Floor Space",Inputs!$C$105*'Allocation Drivers'!C15/'Allocation Drivers'!$C$23/'Activity levels'!$J15,IF(Inputs!$E$105="Finance Time",Inputs!$C$105*'Allocation Drivers'!D15/'Allocation Drivers'!$D$23/'Activity levels'!$J15,IF(Inputs!$E$105="Meals Provided",Inputs!$C$105*'Allocation Drivers'!E15/'Allocation Drivers'!$E$23/'Activity levels'!$J15,IF(Inputs!$E$105="Clinical Time",Inputs!$C$105*'Allocation Drivers'!F15/'Allocation Drivers'!$F$23/'Activity levels'!$J15,0))))),0))</f>
        <v>0</v>
      </c>
      <c r="O77" s="7">
        <f>IF(Inputs!$B$105="Direct",IF(Inputs!$D$105="Do not use",Inputs!$C$105/'Activity levels'!$J17,0),IF(Inputs!$B$105="Indirect",IF(Inputs!$E$105="Headcount",Inputs!$C$105*'Allocation Drivers'!B16/'Allocation Drivers'!$B$23/'Activity levels'!$J17,IF(Inputs!$E$105="Floor Space",Inputs!$C$105*'Allocation Drivers'!C16/'Allocation Drivers'!$C$23/'Activity levels'!$J17,IF(Inputs!$E$105="Finance Time",Inputs!$C$105*'Allocation Drivers'!D16/'Allocation Drivers'!$D$23/'Activity levels'!$J17,IF(Inputs!$E$105="Meals Provided",Inputs!$C$105*'Allocation Drivers'!E16/'Allocation Drivers'!$E$23/'Activity levels'!$J17,IF(Inputs!$E$105="Clinical Time",Inputs!$C$105*'Allocation Drivers'!F16/'Allocation Drivers'!$F$23/'Activity levels'!$J17,0))))),0))</f>
        <v>0</v>
      </c>
      <c r="P77" s="7">
        <f>IF(Inputs!$B$105="Direct",IF(Inputs!$D$105="Do not use",Inputs!$C$105/'Activity levels'!$J18,0),IF(Inputs!$B$105="Indirect",IF(Inputs!$E$105="Headcount",Inputs!$C$105*'Allocation Drivers'!B17/'Allocation Drivers'!$B$23/'Activity levels'!$J18,IF(Inputs!$E$105="Floor Space",Inputs!$C$105*'Allocation Drivers'!C17/'Allocation Drivers'!$C$23/'Activity levels'!$J18,IF(Inputs!$E$105="Finance Time",Inputs!$C$105*'Allocation Drivers'!D17/'Allocation Drivers'!$D$23/'Activity levels'!$J18,IF(Inputs!$E$105="Meals Provided",Inputs!$C$105*'Allocation Drivers'!E17/'Allocation Drivers'!$E$23/'Activity levels'!$J18,IF(Inputs!$E$105="Clinical Time",Inputs!$C$105*'Allocation Drivers'!F17/'Allocation Drivers'!$F$23/'Activity levels'!$J18,0))))),0))</f>
        <v>0</v>
      </c>
      <c r="Q77" s="7" t="e">
        <f>IF(Inputs!$B$105="Direct",IF(Inputs!$D$105="Bereavement / Family support / Living well (Children)",Inputs!$C$105/'Activity levels'!$J19,0),IF(Inputs!$B$105="Indirect",IF(Inputs!$E$105="Headcount",Inputs!$C$105*'Allocation Drivers'!B18/'Allocation Drivers'!$B$23/'Activity levels'!$J19,IF(Inputs!$E$105="Floor Space",Inputs!$C$105*'Allocation Drivers'!C18/'Allocation Drivers'!$C$23/'Activity levels'!$J19,IF(Inputs!$E$105="Finance Time",Inputs!$C$105*'Allocation Drivers'!D18/'Allocation Drivers'!$D$23/'Activity levels'!$J19,IF(Inputs!$E$105="Meals Provided",Inputs!$C$105*'Allocation Drivers'!E18/'Allocation Drivers'!$E$23/'Activity levels'!$J19,IF(Inputs!$E$105="Clinical Time",Inputs!$C$105*'Allocation Drivers'!F18/'Allocation Drivers'!$F$23/'Activity levels'!$J19,0))))),0))</f>
        <v>#DIV/0!</v>
      </c>
    </row>
    <row r="78" spans="1:17" x14ac:dyDescent="0.2">
      <c r="A78" t="s">
        <v>77</v>
      </c>
      <c r="B78" s="7">
        <f>IF(Inputs!$B$106="Direct",IF(Inputs!$D$106="Inpatient (Adult)",Inputs!$C$106/'Activity levels'!$J4,0),IF(Inputs!$B$106="Indirect",IF(Inputs!$E$106="Headcount",Inputs!$C$106*'Allocation Drivers'!B4/'Allocation Drivers'!$B$23/'Activity levels'!$J4,IF(Inputs!$E$106="Floor Space",Inputs!$C$106*'Allocation Drivers'!C4/'Allocation Drivers'!$C$23/'Activity levels'!$J4,IF(Inputs!$E$106="Finance Time",Inputs!$C$106*'Allocation Drivers'!D4/'Allocation Drivers'!$D$23/'Activity levels'!$J4,IF(Inputs!$E$106="Meals Provided",Inputs!$C$106*'Allocation Drivers'!E4/'Allocation Drivers'!$E$23/'Activity levels'!$J4,IF(Inputs!$E$106="Clinical Time",Inputs!$C$106*'Allocation Drivers'!F4/'Allocation Drivers'!$F$23/'Activity levels'!$J4,0))))),0))</f>
        <v>0</v>
      </c>
      <c r="C78" s="7">
        <f>IF(Inputs!$B$106="Direct",IF(Inputs!$D$106="Outpatient / Hospital Inreach (Adult)",Inputs!$C$106/'Activity levels'!$J5,0),IF(Inputs!$B$106="Indirect",IF(Inputs!$E$106="Headcount",Inputs!$C$106*'Allocation Drivers'!B5/'Allocation Drivers'!$B$23/'Activity levels'!$J5,IF(Inputs!$E$106="Floor Space",Inputs!$C$106*'Allocation Drivers'!C5/'Allocation Drivers'!$C$23/'Activity levels'!$J5,IF(Inputs!$E$106="Finance Time",Inputs!$C$106*'Allocation Drivers'!D5/'Allocation Drivers'!$D$23/'Activity levels'!$J5,IF(Inputs!$E$106="Meals Provided",Inputs!$C$106*'Allocation Drivers'!E5/'Allocation Drivers'!$E$23/'Activity levels'!$J5,IF(Inputs!$E$106="Clinical Time",Inputs!$C$106*'Allocation Drivers'!F5/'Allocation Drivers'!$F$23/'Activity levels'!$J5,0))))),0))</f>
        <v>0</v>
      </c>
      <c r="D78" s="7">
        <f>IF(Inputs!$B$106="Direct",IF(Inputs!$D$106="Specialist Care at Home (Hospice at Home / Rapid Response etc) (Adult)",Inputs!$C$106/'Activity levels'!$J6,0),IF(Inputs!$B$106="Indirect",IF(Inputs!$E$106="Headcount",Inputs!$C$106*'Allocation Drivers'!B6/'Allocation Drivers'!$B$23/'Activity levels'!$J6,IF(Inputs!$E$106="Floor Space",Inputs!$C$106*'Allocation Drivers'!C6/'Allocation Drivers'!$C$23/'Activity levels'!$J6,IF(Inputs!$E$106="Finance Time",Inputs!$C$106*'Allocation Drivers'!D6/'Allocation Drivers'!$D$23/'Activity levels'!$J6,IF(Inputs!$E$106="Meals Provided",Inputs!$C$106*'Allocation Drivers'!E6/'Allocation Drivers'!$E$23/'Activity levels'!$J6,IF(Inputs!$E$106="Clinical Time",Inputs!$C$106*'Allocation Drivers'!F6/'Allocation Drivers'!$F$23/'Activity levels'!$J6,0))))),0))</f>
        <v>0</v>
      </c>
      <c r="E78" s="7">
        <f>IF(Inputs!$B$106="Direct",IF(Inputs!$D$106="Generalist / Non-specialist Community Visits (Adult)",Inputs!$C$106/'Activity levels'!$J7,0),IF(Inputs!$B$106="Indirect",IF(Inputs!$E$106="Headcount",Inputs!$C$106*'Allocation Drivers'!B7/'Allocation Drivers'!$B$23/'Activity levels'!$J7,IF(Inputs!$E$106="Floor Space",Inputs!$C$106*'Allocation Drivers'!C7/'Allocation Drivers'!$C$23/'Activity levels'!$J7,IF(Inputs!$E$106="Finance Time",Inputs!$C$106*'Allocation Drivers'!D7/'Allocation Drivers'!$D$23/'Activity levels'!$J7,IF(Inputs!$E$106="Meals Provided",Inputs!$C$106*'Allocation Drivers'!E7/'Allocation Drivers'!$E$23/'Activity levels'!$J7,IF(Inputs!$E$106="Clinical Time",Inputs!$C$106*'Allocation Drivers'!F7/'Allocation Drivers'!$F$23/'Activity levels'!$J7,0))))),0))</f>
        <v>0</v>
      </c>
      <c r="F78" s="7">
        <f>IF(Inputs!$B$106="Direct",IF(Inputs!$D$106="Domicilliary Care",Inputs!$C$106/'Activity levels'!$J16,0),IF(Inputs!$B$106="Indirect",IF(Inputs!$E$106="Headcount",Inputs!$C$106*'Allocation Drivers'!B15/'Allocation Drivers'!$B$23/'Activity levels'!$J16,IF(Inputs!$E$106="Floor Space",Inputs!$C$106*'Allocation Drivers'!C15/'Allocation Drivers'!$C$23/'Activity levels'!$J16,IF(Inputs!$E$106="Finance Time",Inputs!$C$106*'Allocation Drivers'!D15/'Allocation Drivers'!$D$23/'Activity levels'!$J16,IF(Inputs!$E$106="Meals Provided",Inputs!$C$106*'Allocation Drivers'!E15/'Allocation Drivers'!$E$23/'Activity levels'!$J16,IF(Inputs!$E$106="Clinical Time",Inputs!$C$106*'Allocation Drivers'!F15/'Allocation Drivers'!$F$23/'Activity levels'!$J16,0))))),0))</f>
        <v>0</v>
      </c>
      <c r="G78" s="7">
        <f>IF(Inputs!$B$106="Direct",IF(Inputs!$D$106="Lymphoedema",Inputs!$C$106/'Activity levels'!$J8,0),IF(Inputs!$B$106="Indirect",IF(Inputs!$E$106="Headcount",Inputs!$C$106*'Allocation Drivers'!B8/'Allocation Drivers'!$B$23/'Activity levels'!$J8,IF(Inputs!$E$106="Floor Space",Inputs!$C$106*'Allocation Drivers'!C8/'Allocation Drivers'!$C$23/'Activity levels'!$J8,IF(Inputs!$E$106="Finance Time",Inputs!$C$106*'Allocation Drivers'!D8/'Allocation Drivers'!$D$23/'Activity levels'!$J8,IF(Inputs!$E$106="Meals Provided",Inputs!$C$106*'Allocation Drivers'!E8/'Allocation Drivers'!$E$23/'Activity levels'!$J8,IF(Inputs!$E$106="Clinical Time",Inputs!$C$106*'Allocation Drivers'!F8/'Allocation Drivers'!$F$23/'Activity levels'!$J8,0))))),0))</f>
        <v>0</v>
      </c>
      <c r="H78" s="7">
        <f>IF(Inputs!$B$106="Direct",IF(Inputs!$D$106="Education",Inputs!$C$106/'Activity levels'!$J9,0),IF(Inputs!$B$106="Indirect",IF(Inputs!$E$106="Headcount",Inputs!$C$106*'Allocation Drivers'!B9/'Allocation Drivers'!$B$23/'Activity levels'!$J9,IF(Inputs!$E$106="Floor Space",Inputs!$C$106*'Allocation Drivers'!C9/'Allocation Drivers'!$C$23/'Activity levels'!$J9,IF(Inputs!$E$106="Finance Time",Inputs!$C$106*'Allocation Drivers'!D9/'Allocation Drivers'!$D$23/'Activity levels'!$J9,IF(Inputs!$E$106="Meals Provided",Inputs!$C$106*'Allocation Drivers'!E9/'Allocation Drivers'!$E$23/'Activity levels'!$J9,IF(Inputs!$E$106="Clinical Time",Inputs!$C$106*'Allocation Drivers'!F9/'Allocation Drivers'!$F$23/'Activity levels'!$J9,0))))),0))</f>
        <v>0</v>
      </c>
      <c r="I78" s="7">
        <f>IF(Inputs!$B$106="Direct",IF(Inputs!$D$106="Research",Inputs!$C$106/'Activity levels'!$J10,0),IF(Inputs!$B$106="Indirect",IF(Inputs!$E$106="Headcount",Inputs!$C$106*'Allocation Drivers'!B10/'Allocation Drivers'!$B$23/'Activity levels'!$J10,IF(Inputs!$E$106="Floor Space",Inputs!$C$106*'Allocation Drivers'!C10/'Allocation Drivers'!$C$23/'Activity levels'!$J10,IF(Inputs!$E$106="Finance Time",Inputs!$C$106*'Allocation Drivers'!D10/'Allocation Drivers'!$D$23/'Activity levels'!$J10,IF(Inputs!$E$106="Meals Provided",Inputs!$C$106*'Allocation Drivers'!E10/'Allocation Drivers'!$E$23/'Activity levels'!$J10,IF(Inputs!$E$106="Clinical Time",Inputs!$C$106*'Allocation Drivers'!F10/'Allocation Drivers'!$F$23/'Activity levels'!$J10,0))))),0))</f>
        <v>0</v>
      </c>
      <c r="J78" s="7">
        <f>IF(Inputs!$B$106="Direct",IF(Inputs!$D$106="Bereavement / Family Support / Living Well (Adult)",Inputs!$C$106/'Activity levels'!$J11,0),IF(Inputs!$B$106="Indirect",IF(Inputs!$E$106="Headcount",Inputs!$C$106*'Allocation Drivers'!B11/'Allocation Drivers'!$B$23/'Activity levels'!$J11,IF(Inputs!$E$106="Floor Space",Inputs!$C$106*'Allocation Drivers'!C11/'Allocation Drivers'!$C$23/'Activity levels'!$J11,IF(Inputs!$E$106="Finance Time",Inputs!$C$106*'Allocation Drivers'!D11/'Allocation Drivers'!$D$23/'Activity levels'!$J11,IF(Inputs!$E$106="Meals Provided",Inputs!$C$106*'Allocation Drivers'!E11/'Allocation Drivers'!$E$23/'Activity levels'!$J11,IF(Inputs!$E$106="Clinical Time",Inputs!$C$106*'Allocation Drivers'!F11/'Allocation Drivers'!$F$23/'Activity levels'!$J11,0))))),0))</f>
        <v>0</v>
      </c>
      <c r="K78" s="7">
        <f>IF(Inputs!$B$106="Direct",IF(Inputs!$D$106="Inpatient (Children)",Inputs!$C$106/'Activity levels'!$J12,0),IF(Inputs!$B$106="Indirect",IF(Inputs!$E$106="Headcount",Inputs!$C$106*'Allocation Drivers'!B12/'Allocation Drivers'!$B$23/'Activity levels'!$J12,IF(Inputs!$E$106="Floor Space",Inputs!$C$106*'Allocation Drivers'!C12/'Allocation Drivers'!$C$23/'Activity levels'!$J12,IF(Inputs!$E$106="Finance Time",Inputs!$C$106*'Allocation Drivers'!D12/'Allocation Drivers'!$D$23/'Activity levels'!$J12,IF(Inputs!$E$106="Meals Provided",Inputs!$C$106*'Allocation Drivers'!E12/'Allocation Drivers'!$E$23/'Activity levels'!$J12,IF(Inputs!$E$106="Clinical Time",Inputs!$C$106*'Allocation Drivers'!F12/'Allocation Drivers'!$F$23/'Activity levels'!$J12,0))))),0))</f>
        <v>0</v>
      </c>
      <c r="L78" s="7">
        <f>IF(Inputs!$B$106="Direct",IF(Inputs!$D$106="Outpatient  / Hospital Inreach (Children)",Inputs!$C$106/'Activity levels'!$J13,0),IF(Inputs!$B$106="Indirect",IF(Inputs!$E$106="Headcount",Inputs!$C$106*'Allocation Drivers'!B13/'Allocation Drivers'!$B$23/'Activity levels'!$J13,IF(Inputs!$E$106="Floor Space",Inputs!$C$106*'Allocation Drivers'!C13/'Allocation Drivers'!$C$23/'Activity levels'!$J13,IF(Inputs!$E$106="Finance Time",Inputs!$C$106*'Allocation Drivers'!D13/'Allocation Drivers'!$D$23/'Activity levels'!$J13,IF(Inputs!$E$106="Meals Provided",Inputs!$C$106*'Allocation Drivers'!E13/'Allocation Drivers'!$E$23/'Activity levels'!$J13,IF(Inputs!$E$106="Clinical Time",Inputs!$C$106*'Allocation Drivers'!F13/'Allocation Drivers'!$F$23/'Activity levels'!$J13,0))))),0))</f>
        <v>0</v>
      </c>
      <c r="M78" s="7">
        <f>IF(Inputs!$B$106="Direct",IF(Inputs!$D$106="Specialist Care at Home (Hospice at Home / Rapid Response etc) (Children)",Inputs!$C$106/'Activity levels'!$J14,0),IF(Inputs!$B$106="Indirect",IF(Inputs!$E$106="Headcount",Inputs!$C$106*'Allocation Drivers'!B14/'Allocation Drivers'!$B$23/'Activity levels'!$J14,IF(Inputs!$E$106="Floor Space",Inputs!$C$106*'Allocation Drivers'!C14/'Allocation Drivers'!$C$23/'Activity levels'!$J14,IF(Inputs!$E$106="Finance Time",Inputs!$C$106*'Allocation Drivers'!D14/'Allocation Drivers'!$D$23/'Activity levels'!$J14,IF(Inputs!$E$106="Meals Provided",Inputs!$C$106*'Allocation Drivers'!E14/'Allocation Drivers'!$E$23/'Activity levels'!$J14,IF(Inputs!$E$106="Clinical Time",Inputs!$C$106*'Allocation Drivers'!F14/'Allocation Drivers'!$F$23/'Activity levels'!$J14,0))))),0))</f>
        <v>0</v>
      </c>
      <c r="N78" s="7">
        <f>IF(Inputs!$B$106="Direct",IF(Inputs!$D$106="Generalist / Non-specialist Community Visits (Children)",Inputs!$C$106/'Activity levels'!$J15,0),IF(Inputs!$B$106="Indirect",IF(Inputs!$E$106="Headcount",Inputs!$C$106*'Allocation Drivers'!B15/'Allocation Drivers'!$B$23/'Activity levels'!$J15,IF(Inputs!$E$106="Floor Space",Inputs!$C$106*'Allocation Drivers'!C15/'Allocation Drivers'!$C$23/'Activity levels'!$J15,IF(Inputs!$E$106="Finance Time",Inputs!$C$106*'Allocation Drivers'!D15/'Allocation Drivers'!$D$23/'Activity levels'!$J15,IF(Inputs!$E$106="Meals Provided",Inputs!$C$106*'Allocation Drivers'!E15/'Allocation Drivers'!$E$23/'Activity levels'!$J15,IF(Inputs!$E$106="Clinical Time",Inputs!$C$106*'Allocation Drivers'!F15/'Allocation Drivers'!$F$23/'Activity levels'!$J15,0))))),0))</f>
        <v>0</v>
      </c>
      <c r="O78" s="7">
        <f>IF(Inputs!$B$106="Direct",IF(Inputs!$D$106="Do not use",Inputs!$C$106/'Activity levels'!$J17,0),IF(Inputs!$B$106="Indirect",IF(Inputs!$E$106="Headcount",Inputs!$C$106*'Allocation Drivers'!B16/'Allocation Drivers'!$B$23/'Activity levels'!$J17,IF(Inputs!$E$106="Floor Space",Inputs!$C$106*'Allocation Drivers'!C16/'Allocation Drivers'!$C$23/'Activity levels'!$J17,IF(Inputs!$E$106="Finance Time",Inputs!$C$106*'Allocation Drivers'!D16/'Allocation Drivers'!$D$23/'Activity levels'!$J17,IF(Inputs!$E$106="Meals Provided",Inputs!$C$106*'Allocation Drivers'!E16/'Allocation Drivers'!$E$23/'Activity levels'!$J17,IF(Inputs!$E$106="Clinical Time",Inputs!$C$106*'Allocation Drivers'!F16/'Allocation Drivers'!$F$23/'Activity levels'!$J17,0))))),0))</f>
        <v>0</v>
      </c>
      <c r="P78" s="7">
        <f>IF(Inputs!$B$106="Direct",IF(Inputs!$D$106="Do not use",Inputs!$C$106/'Activity levels'!$J18,0),IF(Inputs!$B$106="Indirect",IF(Inputs!$E$106="Headcount",Inputs!$C$106*'Allocation Drivers'!B17/'Allocation Drivers'!$B$23/'Activity levels'!$J18,IF(Inputs!$E$106="Floor Space",Inputs!$C$106*'Allocation Drivers'!C17/'Allocation Drivers'!$C$23/'Activity levels'!$J18,IF(Inputs!$E$106="Finance Time",Inputs!$C$106*'Allocation Drivers'!D17/'Allocation Drivers'!$D$23/'Activity levels'!$J18,IF(Inputs!$E$106="Meals Provided",Inputs!$C$106*'Allocation Drivers'!E17/'Allocation Drivers'!$E$23/'Activity levels'!$J18,IF(Inputs!$E$106="Clinical Time",Inputs!$C$106*'Allocation Drivers'!F17/'Allocation Drivers'!$F$23/'Activity levels'!$J18,0))))),0))</f>
        <v>0</v>
      </c>
      <c r="Q78" s="7" t="e">
        <f>IF(Inputs!$B$106="Direct",IF(Inputs!$D$106="Bereavement / Family support / Living well (Children)",Inputs!$C$106/'Activity levels'!$J19,0),IF(Inputs!$B$106="Indirect",IF(Inputs!$E$106="Headcount",Inputs!$C$106*'Allocation Drivers'!B18/'Allocation Drivers'!$B$23/'Activity levels'!$J19,IF(Inputs!$E$106="Floor Space",Inputs!$C$106*'Allocation Drivers'!C18/'Allocation Drivers'!$C$23/'Activity levels'!$J19,IF(Inputs!$E$106="Finance Time",Inputs!$C$106*'Allocation Drivers'!D18/'Allocation Drivers'!$D$23/'Activity levels'!$J19,IF(Inputs!$E$106="Meals Provided",Inputs!$C$106*'Allocation Drivers'!E18/'Allocation Drivers'!$E$23/'Activity levels'!$J19,IF(Inputs!$E$106="Clinical Time",Inputs!$C$106*'Allocation Drivers'!F18/'Allocation Drivers'!$F$23/'Activity levels'!$J19,0))))),0))</f>
        <v>#DIV/0!</v>
      </c>
    </row>
    <row r="79" spans="1:17" x14ac:dyDescent="0.2">
      <c r="A79" t="s">
        <v>86</v>
      </c>
      <c r="B79" s="7">
        <f>IF(Inputs!$B$107="Direct",IF(Inputs!$D$107="Inpatient (Adult)",Inputs!$C$107/'Activity levels'!$J4,0),IF(Inputs!$B$107="Indirect",IF(Inputs!$E$107="Headcount",Inputs!$C$107*'Allocation Drivers'!B4/'Allocation Drivers'!$B$23/'Activity levels'!$J4,IF(Inputs!$E$107="Floor Space",Inputs!$C$107*'Allocation Drivers'!C4/'Allocation Drivers'!$C$23/'Activity levels'!$J4,IF(Inputs!$E$107="Finance Time",Inputs!$C$107*'Allocation Drivers'!D4/'Allocation Drivers'!$D$23/'Activity levels'!$J4,IF(Inputs!$E$107="Meals Provided",Inputs!$C$107*'Allocation Drivers'!E4/'Allocation Drivers'!$E$23/'Activity levels'!$J4,IF(Inputs!$E$107="Clinical Time",Inputs!$C$107*'Allocation Drivers'!F4/'Allocation Drivers'!$F$23/'Activity levels'!$J4,0))))),0))</f>
        <v>0</v>
      </c>
      <c r="C79" s="7">
        <f>IF(Inputs!$B$107="Direct",IF(Inputs!$D$107="Outpatient / Hospital Inreach (Adult)",Inputs!$C$107/'Activity levels'!$J5,0),IF(Inputs!$B$107="Indirect",IF(Inputs!$E$107="Headcount",Inputs!$C$107*'Allocation Drivers'!B5/'Allocation Drivers'!$B$23/'Activity levels'!$J5,IF(Inputs!$E$107="Floor Space",Inputs!$C$107*'Allocation Drivers'!C5/'Allocation Drivers'!$C$23/'Activity levels'!$J5,IF(Inputs!$E$107="Finance Time",Inputs!$C$107*'Allocation Drivers'!D5/'Allocation Drivers'!$D$23/'Activity levels'!$J5,IF(Inputs!$E$107="Meals Provided",Inputs!$C$107*'Allocation Drivers'!E5/'Allocation Drivers'!$E$23/'Activity levels'!$J5,IF(Inputs!$E$107="Clinical Time",Inputs!$C$107*'Allocation Drivers'!F5/'Allocation Drivers'!$F$23/'Activity levels'!$J5,0))))),0))</f>
        <v>0</v>
      </c>
      <c r="D79" s="7">
        <f>IF(Inputs!$B$107="Direct",IF(Inputs!$D$107="Specialist Care at Home (Hospice at Home / Rapid Response etc) (Adult)",Inputs!$C$107/'Activity levels'!$J6,0),IF(Inputs!$B$107="Indirect",IF(Inputs!$E$107="Headcount",Inputs!$C$107*'Allocation Drivers'!B6/'Allocation Drivers'!$B$23/'Activity levels'!$J6,IF(Inputs!$E$107="Floor Space",Inputs!$C$107*'Allocation Drivers'!C6/'Allocation Drivers'!$C$23/'Activity levels'!$J6,IF(Inputs!$E$107="Finance Time",Inputs!$C$107*'Allocation Drivers'!D6/'Allocation Drivers'!$D$23/'Activity levels'!$J6,IF(Inputs!$E$107="Meals Provided",Inputs!$C$107*'Allocation Drivers'!E6/'Allocation Drivers'!$E$23/'Activity levels'!$J6,IF(Inputs!$E$107="Clinical Time",Inputs!$C$107*'Allocation Drivers'!F6/'Allocation Drivers'!$F$23/'Activity levels'!$J6,0))))),0))</f>
        <v>0</v>
      </c>
      <c r="E79" s="7">
        <f>IF(Inputs!$B$107="Direct",IF(Inputs!$D$107="Generalist / Non-specialist Community Visits (Adult)",Inputs!$C$107/'Activity levels'!$J7,0),IF(Inputs!$B$107="Indirect",IF(Inputs!$E$107="Headcount",Inputs!$C$107*'Allocation Drivers'!B7/'Allocation Drivers'!$B$23/'Activity levels'!$J7,IF(Inputs!$E$107="Floor Space",Inputs!$C$107*'Allocation Drivers'!C7/'Allocation Drivers'!$C$23/'Activity levels'!$J7,IF(Inputs!$E$107="Finance Time",Inputs!$C$107*'Allocation Drivers'!D7/'Allocation Drivers'!$D$23/'Activity levels'!$J7,IF(Inputs!$E$107="Meals Provided",Inputs!$C$107*'Allocation Drivers'!E7/'Allocation Drivers'!$E$23/'Activity levels'!$J7,IF(Inputs!$E$107="Clinical Time",Inputs!$C$107*'Allocation Drivers'!F7/'Allocation Drivers'!$F$23/'Activity levels'!$J7,0))))),0))</f>
        <v>0</v>
      </c>
      <c r="F79" s="7">
        <f>IF(Inputs!$B$107="Direct",IF(Inputs!$D$107="Domicilliary Care",Inputs!$C$107/'Activity levels'!$J16,0),IF(Inputs!$B$107="Indirect",IF(Inputs!$E$107="Headcount",Inputs!$C$107*'Allocation Drivers'!B15/'Allocation Drivers'!$B$23/'Activity levels'!$J16,IF(Inputs!$E$107="Floor Space",Inputs!$C$107*'Allocation Drivers'!C15/'Allocation Drivers'!$C$23/'Activity levels'!$J16,IF(Inputs!$E$107="Finance Time",Inputs!$C$107*'Allocation Drivers'!D15/'Allocation Drivers'!$D$23/'Activity levels'!$J16,IF(Inputs!$E$107="Meals Provided",Inputs!$C$107*'Allocation Drivers'!E15/'Allocation Drivers'!$E$23/'Activity levels'!$J16,IF(Inputs!$E$107="Clinical Time",Inputs!$C$107*'Allocation Drivers'!F15/'Allocation Drivers'!$F$23/'Activity levels'!$J16,0))))),0))</f>
        <v>0</v>
      </c>
      <c r="G79" s="7">
        <f>IF(Inputs!$B$107="Direct",IF(Inputs!$D$107="Lymphoedema",Inputs!$C$107/'Activity levels'!$J8,0),IF(Inputs!$B$107="Indirect",IF(Inputs!$E$107="Headcount",Inputs!$C$107*'Allocation Drivers'!B8/'Allocation Drivers'!$B$23/'Activity levels'!$J8,IF(Inputs!$E$107="Floor Space",Inputs!$C$107*'Allocation Drivers'!C8/'Allocation Drivers'!$C$23/'Activity levels'!$J8,IF(Inputs!$E$107="Finance Time",Inputs!$C$107*'Allocation Drivers'!D8/'Allocation Drivers'!$D$23/'Activity levels'!$J8,IF(Inputs!$E$107="Meals Provided",Inputs!$C$107*'Allocation Drivers'!E8/'Allocation Drivers'!$E$23/'Activity levels'!$J8,IF(Inputs!$E$107="Clinical Time",Inputs!$C$107*'Allocation Drivers'!F8/'Allocation Drivers'!$F$23/'Activity levels'!$J8,0))))),0))</f>
        <v>0</v>
      </c>
      <c r="H79" s="7">
        <f>IF(Inputs!$B$107="Direct",IF(Inputs!$D$107="Education",Inputs!$C$107/'Activity levels'!$J9,0),IF(Inputs!$B$107="Indirect",IF(Inputs!$E$107="Headcount",Inputs!$C$107*'Allocation Drivers'!B9/'Allocation Drivers'!$B$23/'Activity levels'!$J9,IF(Inputs!$E$107="Floor Space",Inputs!$C$107*'Allocation Drivers'!C9/'Allocation Drivers'!$C$23/'Activity levels'!$J9,IF(Inputs!$E$107="Finance Time",Inputs!$C$107*'Allocation Drivers'!D9/'Allocation Drivers'!$D$23/'Activity levels'!$J9,IF(Inputs!$E$107="Meals Provided",Inputs!$C$107*'Allocation Drivers'!E9/'Allocation Drivers'!$E$23/'Activity levels'!$J9,IF(Inputs!$E$107="Clinical Time",Inputs!$C$107*'Allocation Drivers'!F9/'Allocation Drivers'!$F$23/'Activity levels'!$J9,0))))),0))</f>
        <v>0</v>
      </c>
      <c r="I79" s="7">
        <f>IF(Inputs!$B$107="Direct",IF(Inputs!$D$107="Research",Inputs!$C$107/'Activity levels'!$J10,0),IF(Inputs!$B$107="Indirect",IF(Inputs!$E$107="Headcount",Inputs!$C$107*'Allocation Drivers'!B10/'Allocation Drivers'!$B$23/'Activity levels'!$J10,IF(Inputs!$E$107="Floor Space",Inputs!$C$107*'Allocation Drivers'!C10/'Allocation Drivers'!$C$23/'Activity levels'!$J10,IF(Inputs!$E$107="Finance Time",Inputs!$C$107*'Allocation Drivers'!D10/'Allocation Drivers'!$D$23/'Activity levels'!$J10,IF(Inputs!$E$107="Meals Provided",Inputs!$C$107*'Allocation Drivers'!E10/'Allocation Drivers'!$E$23/'Activity levels'!$J10,IF(Inputs!$E$107="Clinical Time",Inputs!$C$107*'Allocation Drivers'!F10/'Allocation Drivers'!$F$23/'Activity levels'!$J10,0))))),0))</f>
        <v>0</v>
      </c>
      <c r="J79" s="7">
        <f>IF(Inputs!$B$107="Direct",IF(Inputs!$D$107="Bereavement / Family Support / Living Well (Adult)",Inputs!$C$107/'Activity levels'!$J11,0),IF(Inputs!$B$107="Indirect",IF(Inputs!$E$107="Headcount",Inputs!$C$107*'Allocation Drivers'!B11/'Allocation Drivers'!$B$23/'Activity levels'!$J11,IF(Inputs!$E$107="Floor Space",Inputs!$C$107*'Allocation Drivers'!C11/'Allocation Drivers'!$C$23/'Activity levels'!$J11,IF(Inputs!$E$107="Finance Time",Inputs!$C$107*'Allocation Drivers'!D11/'Allocation Drivers'!$D$23/'Activity levels'!$J11,IF(Inputs!$E$107="Meals Provided",Inputs!$C$107*'Allocation Drivers'!E11/'Allocation Drivers'!$E$23/'Activity levels'!$J11,IF(Inputs!$E$107="Clinical Time",Inputs!$C$107*'Allocation Drivers'!F11/'Allocation Drivers'!$F$23/'Activity levels'!$J11,0))))),0))</f>
        <v>0</v>
      </c>
      <c r="K79" s="7">
        <f>IF(Inputs!$B$107="Direct",IF(Inputs!$D$107="Inpatient (Children)",Inputs!$C$107/'Activity levels'!$J12,0),IF(Inputs!$B$107="Indirect",IF(Inputs!$E$107="Headcount",Inputs!$C$107*'Allocation Drivers'!B12/'Allocation Drivers'!$B$23/'Activity levels'!$J12,IF(Inputs!$E$107="Floor Space",Inputs!$C$107*'Allocation Drivers'!C12/'Allocation Drivers'!$C$23/'Activity levels'!$J12,IF(Inputs!$E$107="Finance Time",Inputs!$C$107*'Allocation Drivers'!D12/'Allocation Drivers'!$D$23/'Activity levels'!$J12,IF(Inputs!$E$107="Meals Provided",Inputs!$C$107*'Allocation Drivers'!E12/'Allocation Drivers'!$E$23/'Activity levels'!$J12,IF(Inputs!$E$107="Clinical Time",Inputs!$C$107*'Allocation Drivers'!F12/'Allocation Drivers'!$F$23/'Activity levels'!$J12,0))))),0))</f>
        <v>0</v>
      </c>
      <c r="L79" s="7">
        <f>IF(Inputs!$B$107="Direct",IF(Inputs!$D$107="Outpatient  / Hospital Inreach (Children)",Inputs!$C$107/'Activity levels'!$J13,0),IF(Inputs!$B$107="Indirect",IF(Inputs!$E$107="Headcount",Inputs!$C$107*'Allocation Drivers'!B13/'Allocation Drivers'!$B$23/'Activity levels'!$J13,IF(Inputs!$E$107="Floor Space",Inputs!$C$107*'Allocation Drivers'!C13/'Allocation Drivers'!$C$23/'Activity levels'!$J13,IF(Inputs!$E$107="Finance Time",Inputs!$C$107*'Allocation Drivers'!D13/'Allocation Drivers'!$D$23/'Activity levels'!$J13,IF(Inputs!$E$107="Meals Provided",Inputs!$C$107*'Allocation Drivers'!E13/'Allocation Drivers'!$E$23/'Activity levels'!$J13,IF(Inputs!$E$107="Clinical Time",Inputs!$C$107*'Allocation Drivers'!F13/'Allocation Drivers'!$F$23/'Activity levels'!$J13,0))))),0))</f>
        <v>0</v>
      </c>
      <c r="M79" s="7">
        <f>IF(Inputs!$B$107="Direct",IF(Inputs!$D$107="Specialist Care at Home (Hospice at Home / Rapid Response etc) (Children)",Inputs!$C$107/'Activity levels'!$J14,0),IF(Inputs!$B$107="Indirect",IF(Inputs!$E$107="Headcount",Inputs!$C$107*'Allocation Drivers'!B14/'Allocation Drivers'!$B$23/'Activity levels'!$J14,IF(Inputs!$E$107="Floor Space",Inputs!$C$107*'Allocation Drivers'!C14/'Allocation Drivers'!$C$23/'Activity levels'!$J14,IF(Inputs!$E$107="Finance Time",Inputs!$C$107*'Allocation Drivers'!D14/'Allocation Drivers'!$D$23/'Activity levels'!$J14,IF(Inputs!$E$107="Meals Provided",Inputs!$C$107*'Allocation Drivers'!E14/'Allocation Drivers'!$E$23/'Activity levels'!$J14,IF(Inputs!$E$107="Clinical Time",Inputs!$C$107*'Allocation Drivers'!F14/'Allocation Drivers'!$F$23/'Activity levels'!$J14,0))))),0))</f>
        <v>0</v>
      </c>
      <c r="N79" s="7">
        <f>IF(Inputs!$B$107="Direct",IF(Inputs!$D$107="Generalist / Non-specialist Community Visits (Children)",Inputs!$C$107/'Activity levels'!$J15,0),IF(Inputs!$B$107="Indirect",IF(Inputs!$E$107="Headcount",Inputs!$C$107*'Allocation Drivers'!B15/'Allocation Drivers'!$B$23/'Activity levels'!$J15,IF(Inputs!$E$107="Floor Space",Inputs!$C$107*'Allocation Drivers'!C15/'Allocation Drivers'!$C$23/'Activity levels'!$J15,IF(Inputs!$E$107="Finance Time",Inputs!$C$107*'Allocation Drivers'!D15/'Allocation Drivers'!$D$23/'Activity levels'!$J15,IF(Inputs!$E$107="Meals Provided",Inputs!$C$107*'Allocation Drivers'!E15/'Allocation Drivers'!$E$23/'Activity levels'!$J15,IF(Inputs!$E$107="Clinical Time",Inputs!$C$107*'Allocation Drivers'!F15/'Allocation Drivers'!$F$23/'Activity levels'!$J15,0))))),0))</f>
        <v>0</v>
      </c>
      <c r="O79" s="7">
        <f>IF(Inputs!$B$107="Direct",IF(Inputs!$D$107="Do not use",Inputs!$C$107/'Activity levels'!$J17,0),IF(Inputs!$B$107="Indirect",IF(Inputs!$E$107="Headcount",Inputs!$C$107*'Allocation Drivers'!B16/'Allocation Drivers'!$B$23/'Activity levels'!$J17,IF(Inputs!$E$107="Floor Space",Inputs!$C$107*'Allocation Drivers'!C16/'Allocation Drivers'!$C$23/'Activity levels'!$J17,IF(Inputs!$E$107="Finance Time",Inputs!$C$107*'Allocation Drivers'!D16/'Allocation Drivers'!$D$23/'Activity levels'!$J17,IF(Inputs!$E$107="Meals Provided",Inputs!$C$107*'Allocation Drivers'!E16/'Allocation Drivers'!$E$23/'Activity levels'!$J17,IF(Inputs!$E$107="Clinical Time",Inputs!$C$107*'Allocation Drivers'!F16/'Allocation Drivers'!$F$23/'Activity levels'!$J17,0))))),0))</f>
        <v>0</v>
      </c>
      <c r="P79" s="7">
        <f>IF(Inputs!$B$107="Direct",IF(Inputs!$D$107="Do not use",Inputs!$C$107/'Activity levels'!$J18,0),IF(Inputs!$B$107="Indirect",IF(Inputs!$E$107="Headcount",Inputs!$C$107*'Allocation Drivers'!B17/'Allocation Drivers'!$B$23/'Activity levels'!$J18,IF(Inputs!$E$107="Floor Space",Inputs!$C$107*'Allocation Drivers'!C17/'Allocation Drivers'!$C$23/'Activity levels'!$J18,IF(Inputs!$E$107="Finance Time",Inputs!$C$107*'Allocation Drivers'!D17/'Allocation Drivers'!$D$23/'Activity levels'!$J18,IF(Inputs!$E$107="Meals Provided",Inputs!$C$107*'Allocation Drivers'!E17/'Allocation Drivers'!$E$23/'Activity levels'!$J18,IF(Inputs!$E$107="Clinical Time",Inputs!$C$107*'Allocation Drivers'!F17/'Allocation Drivers'!$F$23/'Activity levels'!$J18,0))))),0))</f>
        <v>0</v>
      </c>
      <c r="Q79" s="7" t="e">
        <f>IF(Inputs!$B$107="Direct",IF(Inputs!$D$107="Bereavement / Family support / Living well (Children)",Inputs!$C$107/'Activity levels'!$J19,0),IF(Inputs!$B$107="Indirect",IF(Inputs!$E$107="Headcount",Inputs!$C$107*'Allocation Drivers'!B18/'Allocation Drivers'!$B$23/'Activity levels'!$J19,IF(Inputs!$E$107="Floor Space",Inputs!$C$107*'Allocation Drivers'!C18/'Allocation Drivers'!$C$23/'Activity levels'!$J19,IF(Inputs!$E$107="Finance Time",Inputs!$C$107*'Allocation Drivers'!D18/'Allocation Drivers'!$D$23/'Activity levels'!$J19,IF(Inputs!$E$107="Meals Provided",Inputs!$C$107*'Allocation Drivers'!E18/'Allocation Drivers'!$E$23/'Activity levels'!$J19,IF(Inputs!$E$107="Clinical Time",Inputs!$C$107*'Allocation Drivers'!F18/'Allocation Drivers'!$F$23/'Activity levels'!$J19,0))))),0))</f>
        <v>#DIV/0!</v>
      </c>
    </row>
    <row r="80" spans="1:17" x14ac:dyDescent="0.2">
      <c r="A80" t="s">
        <v>87</v>
      </c>
      <c r="B80" s="7">
        <f>IF(Inputs!$B$108="Direct",IF(Inputs!$D$108="Inpatient (Adult)",Inputs!$C$108/'Activity levels'!$J4,0),IF(Inputs!$B$108="Indirect",IF(Inputs!$E$108="Headcount",Inputs!$C$108*'Allocation Drivers'!B4/'Allocation Drivers'!$B$23/'Activity levels'!$J4,IF(Inputs!$E$108="Floor Space",Inputs!$C$108*'Allocation Drivers'!C4/'Allocation Drivers'!$C$23/'Activity levels'!$J4,IF(Inputs!$E$108="Finance Time",Inputs!$C$108*'Allocation Drivers'!D4/'Allocation Drivers'!$D$23/'Activity levels'!$J4,IF(Inputs!$E$108="Meals Provided",Inputs!$C$108*'Allocation Drivers'!E4/'Allocation Drivers'!$E$23/'Activity levels'!$J4,IF(Inputs!$E$108="Clinical Time",Inputs!$C$108*'Allocation Drivers'!F4/'Allocation Drivers'!$F$23/'Activity levels'!$J4,0))))),0))</f>
        <v>0</v>
      </c>
      <c r="C80" s="7">
        <f>IF(Inputs!$B$108="Direct",IF(Inputs!$D$108="Outpatient / Hospital Inreach (Adult)",Inputs!$C$108/'Activity levels'!$J5,0),IF(Inputs!$B$108="Indirect",IF(Inputs!$E$108="Headcount",Inputs!$C$108*'Allocation Drivers'!B5/'Allocation Drivers'!$B$23/'Activity levels'!$J5,IF(Inputs!$E$108="Floor Space",Inputs!$C$108*'Allocation Drivers'!C5/'Allocation Drivers'!$C$23/'Activity levels'!$J5,IF(Inputs!$E$108="Finance Time",Inputs!$C$108*'Allocation Drivers'!D5/'Allocation Drivers'!$D$23/'Activity levels'!$J5,IF(Inputs!$E$108="Meals Provided",Inputs!$C$108*'Allocation Drivers'!E5/'Allocation Drivers'!$E$23/'Activity levels'!$J5,IF(Inputs!$E$108="Clinical Time",Inputs!$C$108*'Allocation Drivers'!F5/'Allocation Drivers'!$F$23/'Activity levels'!$J5,0))))),0))</f>
        <v>0</v>
      </c>
      <c r="D80" s="7">
        <f>IF(Inputs!$B$108="Direct",IF(Inputs!$D$108="Specialist Care at Home (Hospice at Home / Rapid Response etc) (Adult)",Inputs!$C$108/'Activity levels'!$J6,0),IF(Inputs!$B$108="Indirect",IF(Inputs!$E$108="Headcount",Inputs!$C$108*'Allocation Drivers'!B6/'Allocation Drivers'!$B$23/'Activity levels'!$J6,IF(Inputs!$E$108="Floor Space",Inputs!$C$108*'Allocation Drivers'!C6/'Allocation Drivers'!$C$23/'Activity levels'!$J6,IF(Inputs!$E$108="Finance Time",Inputs!$C$108*'Allocation Drivers'!D6/'Allocation Drivers'!$D$23/'Activity levels'!$J6,IF(Inputs!$E$108="Meals Provided",Inputs!$C$108*'Allocation Drivers'!E6/'Allocation Drivers'!$E$23/'Activity levels'!$J6,IF(Inputs!$E$108="Clinical Time",Inputs!$C$108*'Allocation Drivers'!F6/'Allocation Drivers'!$F$23/'Activity levels'!$J6,0))))),0))</f>
        <v>0</v>
      </c>
      <c r="E80" s="7">
        <f>IF(Inputs!$B$108="Direct",IF(Inputs!$D$108="Generalist / Non-specialist Community Visits (Adult)",Inputs!$C$108/'Activity levels'!$J7,0),IF(Inputs!$B$108="Indirect",IF(Inputs!$E$108="Headcount",Inputs!$C$108*'Allocation Drivers'!B7/'Allocation Drivers'!$B$23/'Activity levels'!$J7,IF(Inputs!$E$108="Floor Space",Inputs!$C$108*'Allocation Drivers'!C7/'Allocation Drivers'!$C$23/'Activity levels'!$J7,IF(Inputs!$E$108="Finance Time",Inputs!$C$108*'Allocation Drivers'!D7/'Allocation Drivers'!$D$23/'Activity levels'!$J7,IF(Inputs!$E$108="Meals Provided",Inputs!$C$108*'Allocation Drivers'!E7/'Allocation Drivers'!$E$23/'Activity levels'!$J7,IF(Inputs!$E$108="Clinical Time",Inputs!$C$108*'Allocation Drivers'!F7/'Allocation Drivers'!$F$23/'Activity levels'!$J7,0))))),0))</f>
        <v>0</v>
      </c>
      <c r="F80" s="7">
        <f>IF(Inputs!$B$108="Direct",IF(Inputs!$D$108="Domicilliary Care",Inputs!$C$108/'Activity levels'!$J16,0),IF(Inputs!$B$108="Indirect",IF(Inputs!$E$108="Headcount",Inputs!$C$108*'Allocation Drivers'!B15/'Allocation Drivers'!$B$23/'Activity levels'!$J16,IF(Inputs!$E$108="Floor Space",Inputs!$C$108*'Allocation Drivers'!C15/'Allocation Drivers'!$C$23/'Activity levels'!$J16,IF(Inputs!$E$108="Finance Time",Inputs!$C$108*'Allocation Drivers'!D15/'Allocation Drivers'!$D$23/'Activity levels'!$J16,IF(Inputs!$E$108="Meals Provided",Inputs!$C$108*'Allocation Drivers'!E15/'Allocation Drivers'!$E$23/'Activity levels'!$J16,IF(Inputs!$E$108="Clinical Time",Inputs!$C$108*'Allocation Drivers'!F15/'Allocation Drivers'!$F$23/'Activity levels'!$J16,0))))),0))</f>
        <v>0</v>
      </c>
      <c r="G80" s="7">
        <f>IF(Inputs!$B$108="Direct",IF(Inputs!$D$108="Lymphoedema",Inputs!$C$108/'Activity levels'!$J8,0),IF(Inputs!$B$108="Indirect",IF(Inputs!$E$108="Headcount",Inputs!$C$108*'Allocation Drivers'!B8/'Allocation Drivers'!$B$23/'Activity levels'!$J8,IF(Inputs!$E$108="Floor Space",Inputs!$C$108*'Allocation Drivers'!C8/'Allocation Drivers'!$C$23/'Activity levels'!$J8,IF(Inputs!$E$108="Finance Time",Inputs!$C$108*'Allocation Drivers'!D8/'Allocation Drivers'!$D$23/'Activity levels'!$J8,IF(Inputs!$E$108="Meals Provided",Inputs!$C$108*'Allocation Drivers'!E8/'Allocation Drivers'!$E$23/'Activity levels'!$J8,IF(Inputs!$E$108="Clinical Time",Inputs!$C$108*'Allocation Drivers'!F8/'Allocation Drivers'!$F$23/'Activity levels'!$J8,0))))),0))</f>
        <v>0</v>
      </c>
      <c r="H80" s="7">
        <f>IF(Inputs!$B$108="Direct",IF(Inputs!$D$108="Education",Inputs!$C$108/'Activity levels'!$J9,0),IF(Inputs!$B$108="Indirect",IF(Inputs!$E$108="Headcount",Inputs!$C$108*'Allocation Drivers'!B9/'Allocation Drivers'!$B$23/'Activity levels'!$J9,IF(Inputs!$E$108="Floor Space",Inputs!$C$108*'Allocation Drivers'!C9/'Allocation Drivers'!$C$23/'Activity levels'!$J9,IF(Inputs!$E$108="Finance Time",Inputs!$C$108*'Allocation Drivers'!D9/'Allocation Drivers'!$D$23/'Activity levels'!$J9,IF(Inputs!$E$108="Meals Provided",Inputs!$C$108*'Allocation Drivers'!E9/'Allocation Drivers'!$E$23/'Activity levels'!$J9,IF(Inputs!$E$108="Clinical Time",Inputs!$C$108*'Allocation Drivers'!F9/'Allocation Drivers'!$F$23/'Activity levels'!$J9,0))))),0))</f>
        <v>0</v>
      </c>
      <c r="I80" s="7">
        <f>IF(Inputs!$B$108="Direct",IF(Inputs!$D$108="Research",Inputs!$C$108/'Activity levels'!$J10,0),IF(Inputs!$B$108="Indirect",IF(Inputs!$E$108="Headcount",Inputs!$C$108*'Allocation Drivers'!B10/'Allocation Drivers'!$B$23/'Activity levels'!$J10,IF(Inputs!$E$108="Floor Space",Inputs!$C$108*'Allocation Drivers'!C10/'Allocation Drivers'!$C$23/'Activity levels'!$J10,IF(Inputs!$E$108="Finance Time",Inputs!$C$108*'Allocation Drivers'!D10/'Allocation Drivers'!$D$23/'Activity levels'!$J10,IF(Inputs!$E$108="Meals Provided",Inputs!$C$108*'Allocation Drivers'!E10/'Allocation Drivers'!$E$23/'Activity levels'!$J10,IF(Inputs!$E$108="Clinical Time",Inputs!$C$108*'Allocation Drivers'!F10/'Allocation Drivers'!$F$23/'Activity levels'!$J10,0))))),0))</f>
        <v>0</v>
      </c>
      <c r="J80" s="7">
        <f>IF(Inputs!$B$108="Direct",IF(Inputs!$D$108="Bereavement / Family Support / Living Well (Adult)",Inputs!$C$108/'Activity levels'!$J11,0),IF(Inputs!$B$108="Indirect",IF(Inputs!$E$108="Headcount",Inputs!$C$108*'Allocation Drivers'!B11/'Allocation Drivers'!$B$23/'Activity levels'!$J11,IF(Inputs!$E$108="Floor Space",Inputs!$C$108*'Allocation Drivers'!C11/'Allocation Drivers'!$C$23/'Activity levels'!$J11,IF(Inputs!$E$108="Finance Time",Inputs!$C$108*'Allocation Drivers'!D11/'Allocation Drivers'!$D$23/'Activity levels'!$J11,IF(Inputs!$E$108="Meals Provided",Inputs!$C$108*'Allocation Drivers'!E11/'Allocation Drivers'!$E$23/'Activity levels'!$J11,IF(Inputs!$E$108="Clinical Time",Inputs!$C$108*'Allocation Drivers'!F11/'Allocation Drivers'!$F$23/'Activity levels'!$J11,0))))),0))</f>
        <v>0</v>
      </c>
      <c r="K80" s="7">
        <f>IF(Inputs!$B$108="Direct",IF(Inputs!$D$108="Inpatient (Children)",Inputs!$C$108/'Activity levels'!$J12,0),IF(Inputs!$B$108="Indirect",IF(Inputs!$E$108="Headcount",Inputs!$C$108*'Allocation Drivers'!B12/'Allocation Drivers'!$B$23/'Activity levels'!$J12,IF(Inputs!$E$108="Floor Space",Inputs!$C$108*'Allocation Drivers'!C12/'Allocation Drivers'!$C$23/'Activity levels'!$J12,IF(Inputs!$E$108="Finance Time",Inputs!$C$108*'Allocation Drivers'!D12/'Allocation Drivers'!$D$23/'Activity levels'!$J12,IF(Inputs!$E$108="Meals Provided",Inputs!$C$108*'Allocation Drivers'!E12/'Allocation Drivers'!$E$23/'Activity levels'!$J12,IF(Inputs!$E$108="Clinical Time",Inputs!$C$108*'Allocation Drivers'!F12/'Allocation Drivers'!$F$23/'Activity levels'!$J12,0))))),0))</f>
        <v>0</v>
      </c>
      <c r="L80" s="7">
        <f>IF(Inputs!$B$108="Direct",IF(Inputs!$D$108="Outpatient  / Hospital Inreach (Children)",Inputs!$C$108/'Activity levels'!$J13,0),IF(Inputs!$B$108="Indirect",IF(Inputs!$E$108="Headcount",Inputs!$C$108*'Allocation Drivers'!B13/'Allocation Drivers'!$B$23/'Activity levels'!$J13,IF(Inputs!$E$108="Floor Space",Inputs!$C$108*'Allocation Drivers'!C13/'Allocation Drivers'!$C$23/'Activity levels'!$J13,IF(Inputs!$E$108="Finance Time",Inputs!$C$108*'Allocation Drivers'!D13/'Allocation Drivers'!$D$23/'Activity levels'!$J13,IF(Inputs!$E$108="Meals Provided",Inputs!$C$108*'Allocation Drivers'!E13/'Allocation Drivers'!$E$23/'Activity levels'!$J13,IF(Inputs!$E$108="Clinical Time",Inputs!$C$108*'Allocation Drivers'!F13/'Allocation Drivers'!$F$23/'Activity levels'!$J13,0))))),0))</f>
        <v>0</v>
      </c>
      <c r="M80" s="7">
        <f>IF(Inputs!$B$108="Direct",IF(Inputs!$D$108="Specialist Care at Home (Hospice at Home / Rapid Response etc) (Children)",Inputs!$C$108/'Activity levels'!$J14,0),IF(Inputs!$B$108="Indirect",IF(Inputs!$E$108="Headcount",Inputs!$C$108*'Allocation Drivers'!B14/'Allocation Drivers'!$B$23/'Activity levels'!$J14,IF(Inputs!$E$108="Floor Space",Inputs!$C$108*'Allocation Drivers'!C14/'Allocation Drivers'!$C$23/'Activity levels'!$J14,IF(Inputs!$E$108="Finance Time",Inputs!$C$108*'Allocation Drivers'!D14/'Allocation Drivers'!$D$23/'Activity levels'!$J14,IF(Inputs!$E$108="Meals Provided",Inputs!$C$108*'Allocation Drivers'!E14/'Allocation Drivers'!$E$23/'Activity levels'!$J14,IF(Inputs!$E$108="Clinical Time",Inputs!$C$108*'Allocation Drivers'!F14/'Allocation Drivers'!$F$23/'Activity levels'!$J14,0))))),0))</f>
        <v>0</v>
      </c>
      <c r="N80" s="7">
        <f>IF(Inputs!$B$108="Direct",IF(Inputs!$D$108="Generalist / Non-specialist Community Visits (Children)",Inputs!$C$108/'Activity levels'!$J15,0),IF(Inputs!$B$108="Indirect",IF(Inputs!$E$108="Headcount",Inputs!$C$108*'Allocation Drivers'!B15/'Allocation Drivers'!$B$23/'Activity levels'!$J15,IF(Inputs!$E$108="Floor Space",Inputs!$C$108*'Allocation Drivers'!C15/'Allocation Drivers'!$C$23/'Activity levels'!$J15,IF(Inputs!$E$108="Finance Time",Inputs!$C$108*'Allocation Drivers'!D15/'Allocation Drivers'!$D$23/'Activity levels'!$J15,IF(Inputs!$E$108="Meals Provided",Inputs!$C$108*'Allocation Drivers'!E15/'Allocation Drivers'!$E$23/'Activity levels'!$J15,IF(Inputs!$E$108="Clinical Time",Inputs!$C$108*'Allocation Drivers'!F15/'Allocation Drivers'!$F$23/'Activity levels'!$J15,0))))),0))</f>
        <v>0</v>
      </c>
      <c r="O80" s="7">
        <f>IF(Inputs!$B$108="Direct",IF(Inputs!$D$108="Do not use",Inputs!$C$108/'Activity levels'!$J17,0),IF(Inputs!$B$108="Indirect",IF(Inputs!$E$108="Headcount",Inputs!$C$108*'Allocation Drivers'!B16/'Allocation Drivers'!$B$23/'Activity levels'!$J17,IF(Inputs!$E$108="Floor Space",Inputs!$C$108*'Allocation Drivers'!C16/'Allocation Drivers'!$C$23/'Activity levels'!$J17,IF(Inputs!$E$108="Finance Time",Inputs!$C$108*'Allocation Drivers'!D16/'Allocation Drivers'!$D$23/'Activity levels'!$J17,IF(Inputs!$E$108="Meals Provided",Inputs!$C$108*'Allocation Drivers'!E16/'Allocation Drivers'!$E$23/'Activity levels'!$J17,IF(Inputs!$E$108="Clinical Time",Inputs!$C$108*'Allocation Drivers'!F16/'Allocation Drivers'!$F$23/'Activity levels'!$J17,0))))),0))</f>
        <v>0</v>
      </c>
      <c r="P80" s="7">
        <f>IF(Inputs!$B$108="Direct",IF(Inputs!$D$108="Do not use",Inputs!$C$108/'Activity levels'!$J18,0),IF(Inputs!$B$108="Indirect",IF(Inputs!$E$108="Headcount",Inputs!$C$108*'Allocation Drivers'!B17/'Allocation Drivers'!$B$23/'Activity levels'!$J18,IF(Inputs!$E$108="Floor Space",Inputs!$C$108*'Allocation Drivers'!C17/'Allocation Drivers'!$C$23/'Activity levels'!$J18,IF(Inputs!$E$108="Finance Time",Inputs!$C$108*'Allocation Drivers'!D17/'Allocation Drivers'!$D$23/'Activity levels'!$J18,IF(Inputs!$E$108="Meals Provided",Inputs!$C$108*'Allocation Drivers'!E17/'Allocation Drivers'!$E$23/'Activity levels'!$J18,IF(Inputs!$E$108="Clinical Time",Inputs!$C$108*'Allocation Drivers'!F17/'Allocation Drivers'!$F$23/'Activity levels'!$J18,0))))),0))</f>
        <v>0</v>
      </c>
      <c r="Q80" s="7" t="e">
        <f>IF(Inputs!$B$108="Direct",IF(Inputs!$D$108="Bereavement / Family support / Living well (Children)",Inputs!$C$108/'Activity levels'!$J19,0),IF(Inputs!$B$108="Indirect",IF(Inputs!$E$108="Headcount",Inputs!$C$108*'Allocation Drivers'!B18/'Allocation Drivers'!$B$23/'Activity levels'!$J19,IF(Inputs!$E$108="Floor Space",Inputs!$C$108*'Allocation Drivers'!C18/'Allocation Drivers'!$C$23/'Activity levels'!$J19,IF(Inputs!$E$108="Finance Time",Inputs!$C$108*'Allocation Drivers'!D18/'Allocation Drivers'!$D$23/'Activity levels'!$J19,IF(Inputs!$E$108="Meals Provided",Inputs!$C$108*'Allocation Drivers'!E18/'Allocation Drivers'!$E$23/'Activity levels'!$J19,IF(Inputs!$E$108="Clinical Time",Inputs!$C$108*'Allocation Drivers'!F18/'Allocation Drivers'!$F$23/'Activity levels'!$J19,0))))),0))</f>
        <v>#DIV/0!</v>
      </c>
    </row>
    <row r="81" spans="1:17" x14ac:dyDescent="0.2">
      <c r="A81" t="s">
        <v>83</v>
      </c>
      <c r="B81" s="7">
        <f>IF(Inputs!$B$109="Direct",IF(Inputs!$D$109="Inpatient (Adult)",Inputs!$C$109/'Activity levels'!$J4,0),IF(Inputs!$B$109="Indirect",IF(Inputs!$E$109="Headcount",Inputs!$C$109*'Allocation Drivers'!B4/'Allocation Drivers'!$B$23/'Activity levels'!$J4,IF(Inputs!$E$109="Floor Space",Inputs!$C$109*'Allocation Drivers'!C4/'Allocation Drivers'!$C$23/'Activity levels'!$J4,IF(Inputs!$E$109="Finance Time",Inputs!$C$109*'Allocation Drivers'!D4/'Allocation Drivers'!$D$23/'Activity levels'!$J4,IF(Inputs!$E$109="Meals Provided",Inputs!$C$109*'Allocation Drivers'!E4/'Allocation Drivers'!$E$23/'Activity levels'!$J4,IF(Inputs!$E$109="Clinical Time",Inputs!$C$109*'Allocation Drivers'!F4/'Allocation Drivers'!$F$23/'Activity levels'!$J4,0))))),0))</f>
        <v>0</v>
      </c>
      <c r="C81" s="7">
        <f>IF(Inputs!$B$109="Direct",IF(Inputs!$D$109="Outpatient / Hospital Inreach (Adult)",Inputs!$C$109/'Activity levels'!$J5,0),IF(Inputs!$B$109="Indirect",IF(Inputs!$E$109="Headcount",Inputs!$C$109*'Allocation Drivers'!B5/'Allocation Drivers'!$B$23/'Activity levels'!$J5,IF(Inputs!$E$109="Floor Space",Inputs!$C$109*'Allocation Drivers'!C5/'Allocation Drivers'!$C$23/'Activity levels'!$J5,IF(Inputs!$E$109="Finance Time",Inputs!$C$109*'Allocation Drivers'!D5/'Allocation Drivers'!$D$23/'Activity levels'!$J5,IF(Inputs!$E$109="Meals Provided",Inputs!$C$109*'Allocation Drivers'!E5/'Allocation Drivers'!$E$23/'Activity levels'!$J5,IF(Inputs!$E$109="Clinical Time",Inputs!$C$109*'Allocation Drivers'!F5/'Allocation Drivers'!$F$23/'Activity levels'!$J5,0))))),0))</f>
        <v>0</v>
      </c>
      <c r="D81" s="7">
        <f>IF(Inputs!$B$109="Direct",IF(Inputs!$D$109="Specialist Care at Home (Hospice at Home / Rapid Response etc) (Adult)",Inputs!$C$109/'Activity levels'!$J6,0),IF(Inputs!$B$109="Indirect",IF(Inputs!$E$109="Headcount",Inputs!$C$109*'Allocation Drivers'!B6/'Allocation Drivers'!$B$23/'Activity levels'!$J6,IF(Inputs!$E$109="Floor Space",Inputs!$C$109*'Allocation Drivers'!C6/'Allocation Drivers'!$C$23/'Activity levels'!$J6,IF(Inputs!$E$109="Finance Time",Inputs!$C$109*'Allocation Drivers'!D6/'Allocation Drivers'!$D$23/'Activity levels'!$J6,IF(Inputs!$E$109="Meals Provided",Inputs!$C$109*'Allocation Drivers'!E6/'Allocation Drivers'!$E$23/'Activity levels'!$J6,IF(Inputs!$E$109="Clinical Time",Inputs!$C$109*'Allocation Drivers'!F6/'Allocation Drivers'!$F$23/'Activity levels'!$J6,0))))),0))</f>
        <v>0</v>
      </c>
      <c r="E81" s="7">
        <f>IF(Inputs!$B$109="Direct",IF(Inputs!$D$109="Generalist / Non-specialist Community Visits (Adult)",Inputs!$C$109/'Activity levels'!$J7,0),IF(Inputs!$B$109="Indirect",IF(Inputs!$E$109="Headcount",Inputs!$C$109*'Allocation Drivers'!B7/'Allocation Drivers'!$B$23/'Activity levels'!$J7,IF(Inputs!$E$109="Floor Space",Inputs!$C$109*'Allocation Drivers'!C7/'Allocation Drivers'!$C$23/'Activity levels'!$J7,IF(Inputs!$E$109="Finance Time",Inputs!$C$109*'Allocation Drivers'!D7/'Allocation Drivers'!$D$23/'Activity levels'!$J7,IF(Inputs!$E$109="Meals Provided",Inputs!$C$109*'Allocation Drivers'!E7/'Allocation Drivers'!$E$23/'Activity levels'!$J7,IF(Inputs!$E$109="Clinical Time",Inputs!$C$109*'Allocation Drivers'!F7/'Allocation Drivers'!$F$23/'Activity levels'!$J7,0))))),0))</f>
        <v>0</v>
      </c>
      <c r="F81" s="7">
        <f>IF(Inputs!$B$109="Direct",IF(Inputs!$D$109="Domicilliary Care",Inputs!$C$109/'Activity levels'!$J16,0),IF(Inputs!$B$109="Indirect",IF(Inputs!$E$109="Headcount",Inputs!$C$109*'Allocation Drivers'!B15/'Allocation Drivers'!$B$23/'Activity levels'!$J16,IF(Inputs!$E$109="Floor Space",Inputs!$C$109*'Allocation Drivers'!C15/'Allocation Drivers'!$C$23/'Activity levels'!$J16,IF(Inputs!$E$109="Finance Time",Inputs!$C$109*'Allocation Drivers'!D15/'Allocation Drivers'!$D$23/'Activity levels'!$J16,IF(Inputs!$E$109="Meals Provided",Inputs!$C$109*'Allocation Drivers'!E15/'Allocation Drivers'!$E$23/'Activity levels'!$J16,IF(Inputs!$E$109="Clinical Time",Inputs!$C$109*'Allocation Drivers'!F15/'Allocation Drivers'!$F$23/'Activity levels'!$J16,0))))),0))</f>
        <v>0</v>
      </c>
      <c r="G81" s="7">
        <f>IF(Inputs!$B$109="Direct",IF(Inputs!$D$109="Lymphoedema",Inputs!$C$109/'Activity levels'!$J8,0),IF(Inputs!$B$109="Indirect",IF(Inputs!$E$109="Headcount",Inputs!$C$109*'Allocation Drivers'!B8/'Allocation Drivers'!$B$23/'Activity levels'!$J8,IF(Inputs!$E$109="Floor Space",Inputs!$C$109*'Allocation Drivers'!C8/'Allocation Drivers'!$C$23/'Activity levels'!$J8,IF(Inputs!$E$109="Finance Time",Inputs!$C$109*'Allocation Drivers'!D8/'Allocation Drivers'!$D$23/'Activity levels'!$J8,IF(Inputs!$E$109="Meals Provided",Inputs!$C$109*'Allocation Drivers'!E8/'Allocation Drivers'!$E$23/'Activity levels'!$J8,IF(Inputs!$E$109="Clinical Time",Inputs!$C$109*'Allocation Drivers'!F8/'Allocation Drivers'!$F$23/'Activity levels'!$J8,0))))),0))</f>
        <v>0</v>
      </c>
      <c r="H81" s="7">
        <f>IF(Inputs!$B$109="Direct",IF(Inputs!$D$109="Education",Inputs!$C$109/'Activity levels'!$J9,0),IF(Inputs!$B$109="Indirect",IF(Inputs!$E$109="Headcount",Inputs!$C$109*'Allocation Drivers'!B9/'Allocation Drivers'!$B$23/'Activity levels'!$J9,IF(Inputs!$E$109="Floor Space",Inputs!$C$109*'Allocation Drivers'!C9/'Allocation Drivers'!$C$23/'Activity levels'!$J9,IF(Inputs!$E$109="Finance Time",Inputs!$C$109*'Allocation Drivers'!D9/'Allocation Drivers'!$D$23/'Activity levels'!$J9,IF(Inputs!$E$109="Meals Provided",Inputs!$C$109*'Allocation Drivers'!E9/'Allocation Drivers'!$E$23/'Activity levels'!$J9,IF(Inputs!$E$109="Clinical Time",Inputs!$C$109*'Allocation Drivers'!F9/'Allocation Drivers'!$F$23/'Activity levels'!$J9,0))))),0))</f>
        <v>0</v>
      </c>
      <c r="I81" s="7">
        <f>IF(Inputs!$B$109="Direct",IF(Inputs!$D$109="Research",Inputs!$C$109/'Activity levels'!$J10,0),IF(Inputs!$B$109="Indirect",IF(Inputs!$E$109="Headcount",Inputs!$C$109*'Allocation Drivers'!B10/'Allocation Drivers'!$B$23/'Activity levels'!$J10,IF(Inputs!$E$109="Floor Space",Inputs!$C$109*'Allocation Drivers'!C10/'Allocation Drivers'!$C$23/'Activity levels'!$J10,IF(Inputs!$E$109="Finance Time",Inputs!$C$109*'Allocation Drivers'!D10/'Allocation Drivers'!$D$23/'Activity levels'!$J10,IF(Inputs!$E$109="Meals Provided",Inputs!$C$109*'Allocation Drivers'!E10/'Allocation Drivers'!$E$23/'Activity levels'!$J10,IF(Inputs!$E$109="Clinical Time",Inputs!$C$109*'Allocation Drivers'!F10/'Allocation Drivers'!$F$23/'Activity levels'!$J10,0))))),0))</f>
        <v>0</v>
      </c>
      <c r="J81" s="7">
        <f>IF(Inputs!$B$109="Direct",IF(Inputs!$D$109="Bereavement / Family Support / Living Well (Adult)",Inputs!$C$109/'Activity levels'!$J11,0),IF(Inputs!$B$109="Indirect",IF(Inputs!$E$109="Headcount",Inputs!$C$109*'Allocation Drivers'!B11/'Allocation Drivers'!$B$23/'Activity levels'!$J11,IF(Inputs!$E$109="Floor Space",Inputs!$C$109*'Allocation Drivers'!C11/'Allocation Drivers'!$C$23/'Activity levels'!$J11,IF(Inputs!$E$109="Finance Time",Inputs!$C$109*'Allocation Drivers'!D11/'Allocation Drivers'!$D$23/'Activity levels'!$J11,IF(Inputs!$E$109="Meals Provided",Inputs!$C$109*'Allocation Drivers'!E11/'Allocation Drivers'!$E$23/'Activity levels'!$J11,IF(Inputs!$E$109="Clinical Time",Inputs!$C$109*'Allocation Drivers'!F11/'Allocation Drivers'!$F$23/'Activity levels'!$J11,0))))),0))</f>
        <v>0</v>
      </c>
      <c r="K81" s="7">
        <f>IF(Inputs!$B$109="Direct",IF(Inputs!$D$109="Inpatient (Children)",Inputs!$C$109/'Activity levels'!$J12,0),IF(Inputs!$B$109="Indirect",IF(Inputs!$E$109="Headcount",Inputs!$C$109*'Allocation Drivers'!B12/'Allocation Drivers'!$B$23/'Activity levels'!$J12,IF(Inputs!$E$109="Floor Space",Inputs!$C$109*'Allocation Drivers'!C12/'Allocation Drivers'!$C$23/'Activity levels'!$J12,IF(Inputs!$E$109="Finance Time",Inputs!$C$109*'Allocation Drivers'!D12/'Allocation Drivers'!$D$23/'Activity levels'!$J12,IF(Inputs!$E$109="Meals Provided",Inputs!$C$109*'Allocation Drivers'!E12/'Allocation Drivers'!$E$23/'Activity levels'!$J12,IF(Inputs!$E$109="Clinical Time",Inputs!$C$109*'Allocation Drivers'!F12/'Allocation Drivers'!$F$23/'Activity levels'!$J12,0))))),0))</f>
        <v>0</v>
      </c>
      <c r="L81" s="7">
        <f>IF(Inputs!$B$109="Direct",IF(Inputs!$D$109="Outpatient  / Hospital Inreach (Children)",Inputs!$C$109/'Activity levels'!$J13,0),IF(Inputs!$B$109="Indirect",IF(Inputs!$E$109="Headcount",Inputs!$C$109*'Allocation Drivers'!B13/'Allocation Drivers'!$B$23/'Activity levels'!$J13,IF(Inputs!$E$109="Floor Space",Inputs!$C$109*'Allocation Drivers'!C13/'Allocation Drivers'!$C$23/'Activity levels'!$J13,IF(Inputs!$E$109="Finance Time",Inputs!$C$109*'Allocation Drivers'!D13/'Allocation Drivers'!$D$23/'Activity levels'!$J13,IF(Inputs!$E$109="Meals Provided",Inputs!$C$109*'Allocation Drivers'!E13/'Allocation Drivers'!$E$23/'Activity levels'!$J13,IF(Inputs!$E$109="Clinical Time",Inputs!$C$109*'Allocation Drivers'!F13/'Allocation Drivers'!$F$23/'Activity levels'!$J13,0))))),0))</f>
        <v>0</v>
      </c>
      <c r="M81" s="7">
        <f>IF(Inputs!$B$109="Direct",IF(Inputs!$D$109="Specialist Care at Home (Hospice at Home / Rapid Response etc) (Children)",Inputs!$C$109/'Activity levels'!$J14,0),IF(Inputs!$B$109="Indirect",IF(Inputs!$E$109="Headcount",Inputs!$C$109*'Allocation Drivers'!B14/'Allocation Drivers'!$B$23/'Activity levels'!$J14,IF(Inputs!$E$109="Floor Space",Inputs!$C$109*'Allocation Drivers'!C14/'Allocation Drivers'!$C$23/'Activity levels'!$J14,IF(Inputs!$E$109="Finance Time",Inputs!$C$109*'Allocation Drivers'!D14/'Allocation Drivers'!$D$23/'Activity levels'!$J14,IF(Inputs!$E$109="Meals Provided",Inputs!$C$109*'Allocation Drivers'!E14/'Allocation Drivers'!$E$23/'Activity levels'!$J14,IF(Inputs!$E$109="Clinical Time",Inputs!$C$109*'Allocation Drivers'!F14/'Allocation Drivers'!$F$23/'Activity levels'!$J14,0))))),0))</f>
        <v>0</v>
      </c>
      <c r="N81" s="7">
        <f>IF(Inputs!$B$109="Direct",IF(Inputs!$D$109="Generalist / Non-specialist Community Visits (Children)",Inputs!$C$109/'Activity levels'!$J15,0),IF(Inputs!$B$109="Indirect",IF(Inputs!$E$109="Headcount",Inputs!$C$109*'Allocation Drivers'!B15/'Allocation Drivers'!$B$23/'Activity levels'!$J15,IF(Inputs!$E$109="Floor Space",Inputs!$C$109*'Allocation Drivers'!C15/'Allocation Drivers'!$C$23/'Activity levels'!$J15,IF(Inputs!$E$109="Finance Time",Inputs!$C$109*'Allocation Drivers'!D15/'Allocation Drivers'!$D$23/'Activity levels'!$J15,IF(Inputs!$E$109="Meals Provided",Inputs!$C$109*'Allocation Drivers'!E15/'Allocation Drivers'!$E$23/'Activity levels'!$J15,IF(Inputs!$E$109="Clinical Time",Inputs!$C$109*'Allocation Drivers'!F15/'Allocation Drivers'!$F$23/'Activity levels'!$J15,0))))),0))</f>
        <v>0</v>
      </c>
      <c r="O81" s="7">
        <f>IF(Inputs!$B$109="Direct",IF(Inputs!$D$109="Do not use",Inputs!$C$109/'Activity levels'!$J17,0),IF(Inputs!$B$109="Indirect",IF(Inputs!$E$109="Headcount",Inputs!$C$109*'Allocation Drivers'!B16/'Allocation Drivers'!$B$23/'Activity levels'!$J17,IF(Inputs!$E$109="Floor Space",Inputs!$C$109*'Allocation Drivers'!C16/'Allocation Drivers'!$C$23/'Activity levels'!$J17,IF(Inputs!$E$109="Finance Time",Inputs!$C$109*'Allocation Drivers'!D16/'Allocation Drivers'!$D$23/'Activity levels'!$J17,IF(Inputs!$E$109="Meals Provided",Inputs!$C$109*'Allocation Drivers'!E16/'Allocation Drivers'!$E$23/'Activity levels'!$J17,IF(Inputs!$E$109="Clinical Time",Inputs!$C$109*'Allocation Drivers'!F16/'Allocation Drivers'!$F$23/'Activity levels'!$J17,0))))),0))</f>
        <v>0</v>
      </c>
      <c r="P81" s="7">
        <f>IF(Inputs!$B$109="Direct",IF(Inputs!$D$109="Do not use",Inputs!$C$109/'Activity levels'!$J18,0),IF(Inputs!$B$109="Indirect",IF(Inputs!$E$109="Headcount",Inputs!$C$109*'Allocation Drivers'!B17/'Allocation Drivers'!$B$23/'Activity levels'!$J18,IF(Inputs!$E$109="Floor Space",Inputs!$C$109*'Allocation Drivers'!C17/'Allocation Drivers'!$C$23/'Activity levels'!$J18,IF(Inputs!$E$109="Finance Time",Inputs!$C$109*'Allocation Drivers'!D17/'Allocation Drivers'!$D$23/'Activity levels'!$J18,IF(Inputs!$E$109="Meals Provided",Inputs!$C$109*'Allocation Drivers'!E17/'Allocation Drivers'!$E$23/'Activity levels'!$J18,IF(Inputs!$E$109="Clinical Time",Inputs!$C$109*'Allocation Drivers'!F17/'Allocation Drivers'!$F$23/'Activity levels'!$J18,0))))),0))</f>
        <v>0</v>
      </c>
      <c r="Q81" s="7" t="e">
        <f>IF(Inputs!$B$109="Direct",IF(Inputs!$D$109="Bereavement / Family support / Living well (Children)",Inputs!$C$109/'Activity levels'!$J19,0),IF(Inputs!$B$109="Indirect",IF(Inputs!$E$109="Headcount",Inputs!$C$109*'Allocation Drivers'!B18/'Allocation Drivers'!$B$23/'Activity levels'!$J19,IF(Inputs!$E$109="Floor Space",Inputs!$C$109*'Allocation Drivers'!C18/'Allocation Drivers'!$C$23/'Activity levels'!$J19,IF(Inputs!$E$109="Finance Time",Inputs!$C$109*'Allocation Drivers'!D18/'Allocation Drivers'!$D$23/'Activity levels'!$J19,IF(Inputs!$E$109="Meals Provided",Inputs!$C$109*'Allocation Drivers'!E18/'Allocation Drivers'!$E$23/'Activity levels'!$J19,IF(Inputs!$E$109="Clinical Time",Inputs!$C$109*'Allocation Drivers'!F18/'Allocation Drivers'!$F$23/'Activity levels'!$J19,0))))),0))</f>
        <v>#DIV/0!</v>
      </c>
    </row>
    <row r="82" spans="1:17" x14ac:dyDescent="0.2">
      <c r="A82" t="s">
        <v>102</v>
      </c>
      <c r="B82" s="7">
        <f>IF(Inputs!$B$111="Direct",IF(Inputs!$D$111="Inpatient (Adult)",Inputs!$C$111/'Activity levels'!$J4,0),IF(Inputs!$B$111="Indirect",IF(Inputs!$E$111="Headcount",Inputs!$C$111*'Allocation Drivers'!B4/'Allocation Drivers'!$B$23/'Activity levels'!$J4,IF(Inputs!$E$111="Floor Space",Inputs!$C$111*'Allocation Drivers'!C4/'Allocation Drivers'!$C$23/'Activity levels'!$J4,IF(Inputs!$E$111="Finance Time",Inputs!$C$111*'Allocation Drivers'!D4/'Allocation Drivers'!$D$23/'Activity levels'!$J4,IF(Inputs!$E$111="Meals Provided",Inputs!$C$111*'Allocation Drivers'!E4/'Allocation Drivers'!$E$23/'Activity levels'!$J4,IF(Inputs!$E$111="Clinical Time",Inputs!$C$111*'Allocation Drivers'!F4/'Allocation Drivers'!$F$23/'Activity levels'!$J4,0))))),0))</f>
        <v>0</v>
      </c>
      <c r="C82" s="7">
        <f>IF(Inputs!$B$111="Direct",IF(Inputs!$D$111="Outpatient / Hospital Inreach (Adult)",Inputs!$C$111/'Activity levels'!$J5,0),IF(Inputs!$B$111="Indirect",IF(Inputs!$E$111="Headcount",Inputs!$C$111*'Allocation Drivers'!B5/'Allocation Drivers'!$B$23/'Activity levels'!$J5,IF(Inputs!$E$111="Floor Space",Inputs!$C$111*'Allocation Drivers'!C5/'Allocation Drivers'!$C$23/'Activity levels'!$J5,IF(Inputs!$E$111="Finance Time",Inputs!$C$111*'Allocation Drivers'!D5/'Allocation Drivers'!$D$23/'Activity levels'!$J5,IF(Inputs!$E$111="Meals Provided",Inputs!$C$111*'Allocation Drivers'!E5/'Allocation Drivers'!$E$23/'Activity levels'!$J5,IF(Inputs!$E$111="Clinical Time",Inputs!$C$111*'Allocation Drivers'!F5/'Allocation Drivers'!$F$23/'Activity levels'!$J5,0))))),0))</f>
        <v>0</v>
      </c>
      <c r="D82" s="7">
        <f>IF(Inputs!$B$111="Direct",IF(Inputs!$D$111="Specialist Care at Home (Hospice at Home / Rapid Response etc) (Adult)",Inputs!$C$111/'Activity levels'!$J6,0),IF(Inputs!$B$111="Indirect",IF(Inputs!$E$111="Headcount",Inputs!$C$111*'Allocation Drivers'!B6/'Allocation Drivers'!$B$23/'Activity levels'!$J6,IF(Inputs!$E$111="Floor Space",Inputs!$C$111*'Allocation Drivers'!C6/'Allocation Drivers'!$C$23/'Activity levels'!$J6,IF(Inputs!$E$111="Finance Time",Inputs!$C$111*'Allocation Drivers'!D6/'Allocation Drivers'!$D$23/'Activity levels'!$J6,IF(Inputs!$E$111="Meals Provided",Inputs!$C$111*'Allocation Drivers'!E6/'Allocation Drivers'!$E$23/'Activity levels'!$J6,IF(Inputs!$E$111="Clinical Time",Inputs!$C$111*'Allocation Drivers'!F6/'Allocation Drivers'!$F$23/'Activity levels'!$J6,0))))),0))</f>
        <v>0</v>
      </c>
      <c r="E82" s="7">
        <f>IF(Inputs!$B$111="Direct",IF(Inputs!$D$111="Generalist / Non-specialist Community Visits (Adult)",Inputs!$C$111/'Activity levels'!$J7,0),IF(Inputs!$B$111="Indirect",IF(Inputs!$E$111="Headcount",Inputs!$C$111*'Allocation Drivers'!B7/'Allocation Drivers'!$B$23/'Activity levels'!$J7,IF(Inputs!$E$111="Floor Space",Inputs!$C$111*'Allocation Drivers'!C7/'Allocation Drivers'!$C$23/'Activity levels'!$J7,IF(Inputs!$E$111="Finance Time",Inputs!$C$111*'Allocation Drivers'!D7/'Allocation Drivers'!$D$23/'Activity levels'!$J7,IF(Inputs!$E$111="Meals Provided",Inputs!$C$111*'Allocation Drivers'!E7/'Allocation Drivers'!$E$23/'Activity levels'!$J7,IF(Inputs!$E$111="Clinical Time",Inputs!$C$111*'Allocation Drivers'!F7/'Allocation Drivers'!$F$23/'Activity levels'!$J7,0))))),0))</f>
        <v>0</v>
      </c>
      <c r="F82" s="7">
        <f>IF(Inputs!$B$111="Direct",IF(Inputs!$D$111="Domicilliary Care",Inputs!$C$111/'Activity levels'!$J16,0),IF(Inputs!$B$111="Indirect",IF(Inputs!$E$111="Headcount",Inputs!$C$111*'Allocation Drivers'!B15/'Allocation Drivers'!$B$23/'Activity levels'!$J16,IF(Inputs!$E$111="Floor Space",Inputs!$C$111*'Allocation Drivers'!C15/'Allocation Drivers'!$C$23/'Activity levels'!$J16,IF(Inputs!$E$111="Finance Time",Inputs!$C$111*'Allocation Drivers'!D15/'Allocation Drivers'!$D$23/'Activity levels'!$J16,IF(Inputs!$E$111="Meals Provided",Inputs!$C$111*'Allocation Drivers'!E15/'Allocation Drivers'!$E$23/'Activity levels'!$J16,IF(Inputs!$E$111="Clinical Time",Inputs!$C$111*'Allocation Drivers'!F15/'Allocation Drivers'!$F$23/'Activity levels'!$J16,0))))),0))</f>
        <v>0</v>
      </c>
      <c r="G82" s="7">
        <f>IF(Inputs!$B$111="Direct",IF(Inputs!$D$111="Lymphoedema",Inputs!$C$111/'Activity levels'!$J8,0),IF(Inputs!$B$111="Indirect",IF(Inputs!$E$111="Headcount",Inputs!$C$111*'Allocation Drivers'!B8/'Allocation Drivers'!$B$23/'Activity levels'!$J8,IF(Inputs!$E$111="Floor Space",Inputs!$C$111*'Allocation Drivers'!C8/'Allocation Drivers'!$C$23/'Activity levels'!$J8,IF(Inputs!$E$111="Finance Time",Inputs!$C$111*'Allocation Drivers'!D8/'Allocation Drivers'!$D$23/'Activity levels'!$J8,IF(Inputs!$E$111="Meals Provided",Inputs!$C$111*'Allocation Drivers'!E8/'Allocation Drivers'!$E$23/'Activity levels'!$J8,IF(Inputs!$E$111="Clinical Time",Inputs!$C$111*'Allocation Drivers'!F8/'Allocation Drivers'!$F$23/'Activity levels'!$J8,0))))),0))</f>
        <v>0</v>
      </c>
      <c r="H82" s="7">
        <f>IF(Inputs!$B$111="Direct",IF(Inputs!$D$111="Education",Inputs!$C$111/'Activity levels'!$J9,0),IF(Inputs!$B$111="Indirect",IF(Inputs!$E$111="Headcount",Inputs!$C$111*'Allocation Drivers'!B9/'Allocation Drivers'!$B$23/'Activity levels'!$J9,IF(Inputs!$E$111="Floor Space",Inputs!$C$111*'Allocation Drivers'!C9/'Allocation Drivers'!$C$23/'Activity levels'!$J9,IF(Inputs!$E$111="Finance Time",Inputs!$C$111*'Allocation Drivers'!D9/'Allocation Drivers'!$D$23/'Activity levels'!$J9,IF(Inputs!$E$111="Meals Provided",Inputs!$C$111*'Allocation Drivers'!E9/'Allocation Drivers'!$E$23/'Activity levels'!$J9,IF(Inputs!$E$111="Clinical Time",Inputs!$C$111*'Allocation Drivers'!F9/'Allocation Drivers'!$F$23/'Activity levels'!$J9,0))))),0))</f>
        <v>0</v>
      </c>
      <c r="I82" s="7">
        <f>IF(Inputs!$B$111="Direct",IF(Inputs!$D$111="Research",Inputs!$C$111/'Activity levels'!$J10,0),IF(Inputs!$B$111="Indirect",IF(Inputs!$E$111="Headcount",Inputs!$C$111*'Allocation Drivers'!B10/'Allocation Drivers'!$B$23/'Activity levels'!$J10,IF(Inputs!$E$111="Floor Space",Inputs!$C$111*'Allocation Drivers'!C10/'Allocation Drivers'!$C$23/'Activity levels'!$J10,IF(Inputs!$E$111="Finance Time",Inputs!$C$111*'Allocation Drivers'!D10/'Allocation Drivers'!$D$23/'Activity levels'!$J10,IF(Inputs!$E$111="Meals Provided",Inputs!$C$111*'Allocation Drivers'!E10/'Allocation Drivers'!$E$23/'Activity levels'!$J10,IF(Inputs!$E$111="Clinical Time",Inputs!$C$111*'Allocation Drivers'!F10/'Allocation Drivers'!$F$23/'Activity levels'!$J10,0))))),0))</f>
        <v>0</v>
      </c>
      <c r="J82" s="7">
        <f>IF(Inputs!$B$111="Direct",IF(Inputs!$D$111="Bereavement / Family Support / Living Well (Adult)",Inputs!$C$111/'Activity levels'!$J11,0),IF(Inputs!$B$111="Indirect",IF(Inputs!$E$111="Headcount",Inputs!$C$111*'Allocation Drivers'!B11/'Allocation Drivers'!$B$23/'Activity levels'!$J11,IF(Inputs!$E$111="Floor Space",Inputs!$C$111*'Allocation Drivers'!C11/'Allocation Drivers'!$C$23/'Activity levels'!$J11,IF(Inputs!$E$111="Finance Time",Inputs!$C$111*'Allocation Drivers'!D11/'Allocation Drivers'!$D$23/'Activity levels'!$J11,IF(Inputs!$E$111="Meals Provided",Inputs!$C$111*'Allocation Drivers'!E11/'Allocation Drivers'!$E$23/'Activity levels'!$J11,IF(Inputs!$E$111="Clinical Time",Inputs!$C$111*'Allocation Drivers'!F11/'Allocation Drivers'!$F$23/'Activity levels'!$J11,0))))),0))</f>
        <v>0</v>
      </c>
      <c r="K82" s="7">
        <f>IF(Inputs!$B$111="Direct",IF(Inputs!$D$111="Inpatient (Children)",Inputs!$C$111/'Activity levels'!$J12,0),IF(Inputs!$B$111="Indirect",IF(Inputs!$E$111="Headcount",Inputs!$C$111*'Allocation Drivers'!B12/'Allocation Drivers'!$B$23/'Activity levels'!$J12,IF(Inputs!$E$111="Floor Space",Inputs!$C$111*'Allocation Drivers'!C12/'Allocation Drivers'!$C$23/'Activity levels'!$J12,IF(Inputs!$E$111="Finance Time",Inputs!$C$111*'Allocation Drivers'!D12/'Allocation Drivers'!$D$23/'Activity levels'!$J12,IF(Inputs!$E$111="Meals Provided",Inputs!$C$111*'Allocation Drivers'!E12/'Allocation Drivers'!$E$23/'Activity levels'!$J12,IF(Inputs!$E$111="Clinical Time",Inputs!$C$111*'Allocation Drivers'!F12/'Allocation Drivers'!$F$23/'Activity levels'!$J12,0))))),0))</f>
        <v>0</v>
      </c>
      <c r="L82" s="7">
        <f>IF(Inputs!$B$111="Direct",IF(Inputs!$D$111="Outpatient  / Hospital Inreach (Children)",Inputs!$C$111/'Activity levels'!$J13,0),IF(Inputs!$B$111="Indirect",IF(Inputs!$E$111="Headcount",Inputs!$C$111*'Allocation Drivers'!B13/'Allocation Drivers'!$B$23/'Activity levels'!$J13,IF(Inputs!$E$111="Floor Space",Inputs!$C$111*'Allocation Drivers'!C13/'Allocation Drivers'!$C$23/'Activity levels'!$J13,IF(Inputs!$E$111="Finance Time",Inputs!$C$111*'Allocation Drivers'!D13/'Allocation Drivers'!$D$23/'Activity levels'!$J13,IF(Inputs!$E$111="Meals Provided",Inputs!$C$111*'Allocation Drivers'!E13/'Allocation Drivers'!$E$23/'Activity levels'!$J13,IF(Inputs!$E$111="Clinical Time",Inputs!$C$111*'Allocation Drivers'!F13/'Allocation Drivers'!$F$23/'Activity levels'!$J13,0))))),0))</f>
        <v>0</v>
      </c>
      <c r="M82" s="7">
        <f>IF(Inputs!$B$111="Direct",IF(Inputs!$D$111="Specialist Care at Home (Hospice at Home / Rapid Response etc) (Children)",Inputs!$C$111/'Activity levels'!$J14,0),IF(Inputs!$B$111="Indirect",IF(Inputs!$E$111="Headcount",Inputs!$C$111*'Allocation Drivers'!B14/'Allocation Drivers'!$B$23/'Activity levels'!$J14,IF(Inputs!$E$111="Floor Space",Inputs!$C$111*'Allocation Drivers'!C14/'Allocation Drivers'!$C$23/'Activity levels'!$J14,IF(Inputs!$E$111="Finance Time",Inputs!$C$111*'Allocation Drivers'!D14/'Allocation Drivers'!$D$23/'Activity levels'!$J14,IF(Inputs!$E$111="Meals Provided",Inputs!$C$111*'Allocation Drivers'!E14/'Allocation Drivers'!$E$23/'Activity levels'!$J14,IF(Inputs!$E$111="Clinical Time",Inputs!$C$111*'Allocation Drivers'!F14/'Allocation Drivers'!$F$23/'Activity levels'!$J14,0))))),0))</f>
        <v>0</v>
      </c>
      <c r="N82" s="7">
        <f>IF(Inputs!$B$111="Direct",IF(Inputs!$D$111="Generalist / Non-specialist Community Visits (Children)",Inputs!$C$111/'Activity levels'!$J15,0),IF(Inputs!$B$111="Indirect",IF(Inputs!$E$111="Headcount",Inputs!$C$111*'Allocation Drivers'!B15/'Allocation Drivers'!$B$23/'Activity levels'!$J15,IF(Inputs!$E$111="Floor Space",Inputs!$C$111*'Allocation Drivers'!C15/'Allocation Drivers'!$C$23/'Activity levels'!$J15,IF(Inputs!$E$111="Finance Time",Inputs!$C$111*'Allocation Drivers'!D15/'Allocation Drivers'!$D$23/'Activity levels'!$J15,IF(Inputs!$E$111="Meals Provided",Inputs!$C$111*'Allocation Drivers'!E15/'Allocation Drivers'!$E$23/'Activity levels'!$J15,IF(Inputs!$E$111="Clinical Time",Inputs!$C$111*'Allocation Drivers'!F15/'Allocation Drivers'!$F$23/'Activity levels'!$J15,0))))),0))</f>
        <v>0</v>
      </c>
      <c r="O82" s="7">
        <f>IF(Inputs!$B$111="Direct",IF(Inputs!$D$111="Do not use",Inputs!$C$111/'Activity levels'!$J17,0),IF(Inputs!$B$111="Indirect",IF(Inputs!$E$111="Headcount",Inputs!$C$111*'Allocation Drivers'!B16/'Allocation Drivers'!$B$23/'Activity levels'!$J17,IF(Inputs!$E$111="Floor Space",Inputs!$C$111*'Allocation Drivers'!C16/'Allocation Drivers'!$C$23/'Activity levels'!$J17,IF(Inputs!$E$111="Finance Time",Inputs!$C$111*'Allocation Drivers'!D16/'Allocation Drivers'!$D$23/'Activity levels'!$J17,IF(Inputs!$E$111="Meals Provided",Inputs!$C$111*'Allocation Drivers'!E16/'Allocation Drivers'!$E$23/'Activity levels'!$J17,IF(Inputs!$E$111="Clinical Time",Inputs!$C$111*'Allocation Drivers'!F16/'Allocation Drivers'!$F$23/'Activity levels'!$J17,0))))),0))</f>
        <v>0</v>
      </c>
      <c r="P82" s="7">
        <f>IF(Inputs!$B$111="Direct",IF(Inputs!$D$111="Do not use",Inputs!$C$111/'Activity levels'!$J18,0),IF(Inputs!$B$111="Indirect",IF(Inputs!$E$111="Headcount",Inputs!$C$111*'Allocation Drivers'!B17/'Allocation Drivers'!$B$23/'Activity levels'!$J18,IF(Inputs!$E$111="Floor Space",Inputs!$C$111*'Allocation Drivers'!C17/'Allocation Drivers'!$C$23/'Activity levels'!$J18,IF(Inputs!$E$111="Finance Time",Inputs!$C$111*'Allocation Drivers'!D17/'Allocation Drivers'!$D$23/'Activity levels'!$J18,IF(Inputs!$E$111="Meals Provided",Inputs!$C$111*'Allocation Drivers'!E17/'Allocation Drivers'!$E$23/'Activity levels'!$J18,IF(Inputs!$E$111="Clinical Time",Inputs!$C$111*'Allocation Drivers'!F17/'Allocation Drivers'!$F$23/'Activity levels'!$J18,0))))),0))</f>
        <v>0</v>
      </c>
      <c r="Q82" s="7">
        <f>IF(Inputs!$B$111="Direct",IF(Inputs!$D$111="Bereavement / Family support / Living well (Children)",Inputs!$C$111/'Activity levels'!$J19,0),IF(Inputs!$B$111="Indirect",IF(Inputs!$E$111="Headcount",Inputs!$C$111*'Allocation Drivers'!B18/'Allocation Drivers'!$B$23/'Activity levels'!$J19,IF(Inputs!$E$111="Floor Space",Inputs!$C$111*'Allocation Drivers'!C18/'Allocation Drivers'!$C$23/'Activity levels'!$J19,IF(Inputs!$E$111="Finance Time",Inputs!$C$111*'Allocation Drivers'!D18/'Allocation Drivers'!$D$23/'Activity levels'!$J19,IF(Inputs!$E$111="Meals Provided",Inputs!$C$111*'Allocation Drivers'!E18/'Allocation Drivers'!$E$23/'Activity levels'!$J19,IF(Inputs!$E$111="Clinical Time",Inputs!$C$111*'Allocation Drivers'!F18/'Allocation Drivers'!$F$23/'Activity levels'!$J19,0))))),0))</f>
        <v>0</v>
      </c>
    </row>
    <row r="83" spans="1:17" x14ac:dyDescent="0.2">
      <c r="A83" t="s">
        <v>104</v>
      </c>
      <c r="B83" s="7">
        <f>IF(Inputs!$B$112="Direct",IF(Inputs!$D$112="Inpatient (Adult)",Inputs!$C$112/'Activity levels'!$J4,0),IF(Inputs!$B$112="Indirect",IF(Inputs!$E$112="Headcount",Inputs!$C$112*'Allocation Drivers'!B4/'Allocation Drivers'!$B$23/'Activity levels'!$J4,IF(Inputs!$E$112="Floor Space",Inputs!$C$112*'Allocation Drivers'!C4/'Allocation Drivers'!$C$23/'Activity levels'!$J4,IF(Inputs!$E$112="Finance Time",Inputs!$C$112*'Allocation Drivers'!D4/'Allocation Drivers'!$D$23/'Activity levels'!$J4,IF(Inputs!$E$112="Meals Provided",Inputs!$C$112*'Allocation Drivers'!E4/'Allocation Drivers'!$E$23/'Activity levels'!$J4,IF(Inputs!$E$112="Clinical Time",Inputs!$C$112*'Allocation Drivers'!F4/'Allocation Drivers'!$F$23/'Activity levels'!$J4,0))))),0))</f>
        <v>0</v>
      </c>
      <c r="C83" s="7">
        <f>IF(Inputs!$B$112="Direct",IF(Inputs!$D$112="Outpatient / Hospital Inreach (Adult)",Inputs!$C$112/'Activity levels'!$J5,0),IF(Inputs!$B$112="Indirect",IF(Inputs!$E$112="Headcount",Inputs!$C$112*'Allocation Drivers'!B5/'Allocation Drivers'!$B$23/'Activity levels'!$J5,IF(Inputs!$E$112="Floor Space",Inputs!$C$112*'Allocation Drivers'!C5/'Allocation Drivers'!$C$23/'Activity levels'!$J5,IF(Inputs!$E$112="Finance Time",Inputs!$C$112*'Allocation Drivers'!D5/'Allocation Drivers'!$D$23/'Activity levels'!$J5,IF(Inputs!$E$112="Meals Provided",Inputs!$C$112*'Allocation Drivers'!E5/'Allocation Drivers'!$E$23/'Activity levels'!$J5,IF(Inputs!$E$112="Clinical Time",Inputs!$C$112*'Allocation Drivers'!F5/'Allocation Drivers'!$F$23/'Activity levels'!$J5,0))))),0))</f>
        <v>0</v>
      </c>
      <c r="D83" s="7">
        <f>IF(Inputs!$B$112="Direct",IF(Inputs!$D$112="Specialist Care at Home (Hospice at Home / Rapid Response etc) (Adult)",Inputs!$C$112/'Activity levels'!$J6,0),IF(Inputs!$B$112="Indirect",IF(Inputs!$E$112="Headcount",Inputs!$C$112*'Allocation Drivers'!B6/'Allocation Drivers'!$B$23/'Activity levels'!$J6,IF(Inputs!$E$112="Floor Space",Inputs!$C$112*'Allocation Drivers'!C6/'Allocation Drivers'!$C$23/'Activity levels'!$J6,IF(Inputs!$E$112="Finance Time",Inputs!$C$112*'Allocation Drivers'!D6/'Allocation Drivers'!$D$23/'Activity levels'!$J6,IF(Inputs!$E$112="Meals Provided",Inputs!$C$112*'Allocation Drivers'!E6/'Allocation Drivers'!$E$23/'Activity levels'!$J6,IF(Inputs!$E$112="Clinical Time",Inputs!$C$112*'Allocation Drivers'!F6/'Allocation Drivers'!$F$23/'Activity levels'!$J6,0))))),0))</f>
        <v>0</v>
      </c>
      <c r="E83" s="7">
        <f>IF(Inputs!$B$112="Direct",IF(Inputs!$D$112="Generalist / Non-specialist Community Visits (Adult)",Inputs!$C$112/'Activity levels'!$J7,0),IF(Inputs!$B$112="Indirect",IF(Inputs!$E$112="Headcount",Inputs!$C$112*'Allocation Drivers'!B7/'Allocation Drivers'!$B$23/'Activity levels'!$J7,IF(Inputs!$E$112="Floor Space",Inputs!$C$112*'Allocation Drivers'!C7/'Allocation Drivers'!$C$23/'Activity levels'!$J7,IF(Inputs!$E$112="Finance Time",Inputs!$C$112*'Allocation Drivers'!D7/'Allocation Drivers'!$D$23/'Activity levels'!$J7,IF(Inputs!$E$112="Meals Provided",Inputs!$C$112*'Allocation Drivers'!E7/'Allocation Drivers'!$E$23/'Activity levels'!$J7,IF(Inputs!$E$112="Clinical Time",Inputs!$C$112*'Allocation Drivers'!F7/'Allocation Drivers'!$F$23/'Activity levels'!$J7,0))))),0))</f>
        <v>0</v>
      </c>
      <c r="F83" s="7">
        <f>IF(Inputs!$B$112="Direct",IF(Inputs!$D$112="Domicilliary Care",Inputs!$C$112/'Activity levels'!$J16,0),IF(Inputs!$B$112="Indirect",IF(Inputs!$E$112="Headcount",Inputs!$C$112*'Allocation Drivers'!B15/'Allocation Drivers'!$B$23/'Activity levels'!$J16,IF(Inputs!$E$112="Floor Space",Inputs!$C$112*'Allocation Drivers'!C15/'Allocation Drivers'!$C$23/'Activity levels'!$J16,IF(Inputs!$E$112="Finance Time",Inputs!$C$112*'Allocation Drivers'!D15/'Allocation Drivers'!$D$23/'Activity levels'!$J16,IF(Inputs!$E$112="Meals Provided",Inputs!$C$112*'Allocation Drivers'!E15/'Allocation Drivers'!$E$23/'Activity levels'!$J16,IF(Inputs!$E$112="Clinical Time",Inputs!$C$112*'Allocation Drivers'!F15/'Allocation Drivers'!$F$23/'Activity levels'!$J16,0))))),0))</f>
        <v>0</v>
      </c>
      <c r="G83" s="7">
        <f>IF(Inputs!$B$112="Direct",IF(Inputs!$D$112="Lymphoedema",Inputs!$C$112/'Activity levels'!$J8,0),IF(Inputs!$B$112="Indirect",IF(Inputs!$E$112="Headcount",Inputs!$C$112*'Allocation Drivers'!B8/'Allocation Drivers'!$B$23/'Activity levels'!$J8,IF(Inputs!$E$112="Floor Space",Inputs!$C$112*'Allocation Drivers'!C8/'Allocation Drivers'!$C$23/'Activity levels'!$J8,IF(Inputs!$E$112="Finance Time",Inputs!$C$112*'Allocation Drivers'!D8/'Allocation Drivers'!$D$23/'Activity levels'!$J8,IF(Inputs!$E$112="Meals Provided",Inputs!$C$112*'Allocation Drivers'!E8/'Allocation Drivers'!$E$23/'Activity levels'!$J8,IF(Inputs!$E$112="Clinical Time",Inputs!$C$112*'Allocation Drivers'!F8/'Allocation Drivers'!$F$23/'Activity levels'!$J8,0))))),0))</f>
        <v>0</v>
      </c>
      <c r="H83" s="7">
        <f>IF(Inputs!$B$112="Direct",IF(Inputs!$D$112="Education",Inputs!$C$112/'Activity levels'!$J9,0),IF(Inputs!$B$112="Indirect",IF(Inputs!$E$112="Headcount",Inputs!$C$112*'Allocation Drivers'!B9/'Allocation Drivers'!$B$23/'Activity levels'!$J9,IF(Inputs!$E$112="Floor Space",Inputs!$C$112*'Allocation Drivers'!C9/'Allocation Drivers'!$C$23/'Activity levels'!$J9,IF(Inputs!$E$112="Finance Time",Inputs!$C$112*'Allocation Drivers'!D9/'Allocation Drivers'!$D$23/'Activity levels'!$J9,IF(Inputs!$E$112="Meals Provided",Inputs!$C$112*'Allocation Drivers'!E9/'Allocation Drivers'!$E$23/'Activity levels'!$J9,IF(Inputs!$E$112="Clinical Time",Inputs!$C$112*'Allocation Drivers'!F9/'Allocation Drivers'!$F$23/'Activity levels'!$J9,0))))),0))</f>
        <v>0</v>
      </c>
      <c r="I83" s="7">
        <f>IF(Inputs!$B$112="Direct",IF(Inputs!$D$112="Research",Inputs!$C$112/'Activity levels'!$J10,0),IF(Inputs!$B$112="Indirect",IF(Inputs!$E$112="Headcount",Inputs!$C$112*'Allocation Drivers'!B10/'Allocation Drivers'!$B$23/'Activity levels'!$J10,IF(Inputs!$E$112="Floor Space",Inputs!$C$112*'Allocation Drivers'!C10/'Allocation Drivers'!$C$23/'Activity levels'!$J10,IF(Inputs!$E$112="Finance Time",Inputs!$C$112*'Allocation Drivers'!D10/'Allocation Drivers'!$D$23/'Activity levels'!$J10,IF(Inputs!$E$112="Meals Provided",Inputs!$C$112*'Allocation Drivers'!E10/'Allocation Drivers'!$E$23/'Activity levels'!$J10,IF(Inputs!$E$112="Clinical Time",Inputs!$C$112*'Allocation Drivers'!F10/'Allocation Drivers'!$F$23/'Activity levels'!$J10,0))))),0))</f>
        <v>0</v>
      </c>
      <c r="J83" s="7">
        <f>IF(Inputs!$B$112="Direct",IF(Inputs!$D$112="Bereavement / Family Support / Living Well (Adult)",Inputs!$C$112/'Activity levels'!$J11,0),IF(Inputs!$B$112="Indirect",IF(Inputs!$E$112="Headcount",Inputs!$C$112*'Allocation Drivers'!B11/'Allocation Drivers'!$B$23/'Activity levels'!$J11,IF(Inputs!$E$112="Floor Space",Inputs!$C$112*'Allocation Drivers'!C11/'Allocation Drivers'!$C$23/'Activity levels'!$J11,IF(Inputs!$E$112="Finance Time",Inputs!$C$112*'Allocation Drivers'!D11/'Allocation Drivers'!$D$23/'Activity levels'!$J11,IF(Inputs!$E$112="Meals Provided",Inputs!$C$112*'Allocation Drivers'!E11/'Allocation Drivers'!$E$23/'Activity levels'!$J11,IF(Inputs!$E$112="Clinical Time",Inputs!$C$112*'Allocation Drivers'!F11/'Allocation Drivers'!$F$23/'Activity levels'!$J11,0))))),0))</f>
        <v>0</v>
      </c>
      <c r="K83" s="7">
        <f>IF(Inputs!$B$112="Direct",IF(Inputs!$D$112="Inpatient (Children)",Inputs!$C$112/'Activity levels'!$J12,0),IF(Inputs!$B$112="Indirect",IF(Inputs!$E$112="Headcount",Inputs!$C$112*'Allocation Drivers'!B12/'Allocation Drivers'!$B$23/'Activity levels'!$J12,IF(Inputs!$E$112="Floor Space",Inputs!$C$112*'Allocation Drivers'!C12/'Allocation Drivers'!$C$23/'Activity levels'!$J12,IF(Inputs!$E$112="Finance Time",Inputs!$C$112*'Allocation Drivers'!D12/'Allocation Drivers'!$D$23/'Activity levels'!$J12,IF(Inputs!$E$112="Meals Provided",Inputs!$C$112*'Allocation Drivers'!E12/'Allocation Drivers'!$E$23/'Activity levels'!$J12,IF(Inputs!$E$112="Clinical Time",Inputs!$C$112*'Allocation Drivers'!F12/'Allocation Drivers'!$F$23/'Activity levels'!$J12,0))))),0))</f>
        <v>0</v>
      </c>
      <c r="L83" s="7">
        <f>IF(Inputs!$B$112="Direct",IF(Inputs!$D$112="Outpatient  / Hospital Inreach (Children)",Inputs!$C$112/'Activity levels'!$J13,0),IF(Inputs!$B$112="Indirect",IF(Inputs!$E$112="Headcount",Inputs!$C$112*'Allocation Drivers'!B13/'Allocation Drivers'!$B$23/'Activity levels'!$J13,IF(Inputs!$E$112="Floor Space",Inputs!$C$112*'Allocation Drivers'!C13/'Allocation Drivers'!$C$23/'Activity levels'!$J13,IF(Inputs!$E$112="Finance Time",Inputs!$C$112*'Allocation Drivers'!D13/'Allocation Drivers'!$D$23/'Activity levels'!$J13,IF(Inputs!$E$112="Meals Provided",Inputs!$C$112*'Allocation Drivers'!E13/'Allocation Drivers'!$E$23/'Activity levels'!$J13,IF(Inputs!$E$112="Clinical Time",Inputs!$C$112*'Allocation Drivers'!F13/'Allocation Drivers'!$F$23/'Activity levels'!$J13,0))))),0))</f>
        <v>0</v>
      </c>
      <c r="M83" s="7">
        <f>IF(Inputs!$B$112="Direct",IF(Inputs!$D$112="Specialist Care at Home (Hospice at Home / Rapid Response etc) (Children)",Inputs!$C$112/'Activity levels'!$J14,0),IF(Inputs!$B$112="Indirect",IF(Inputs!$E$112="Headcount",Inputs!$C$112*'Allocation Drivers'!B14/'Allocation Drivers'!$B$23/'Activity levels'!$J14,IF(Inputs!$E$112="Floor Space",Inputs!$C$112*'Allocation Drivers'!C14/'Allocation Drivers'!$C$23/'Activity levels'!$J14,IF(Inputs!$E$112="Finance Time",Inputs!$C$112*'Allocation Drivers'!D14/'Allocation Drivers'!$D$23/'Activity levels'!$J14,IF(Inputs!$E$112="Meals Provided",Inputs!$C$112*'Allocation Drivers'!E14/'Allocation Drivers'!$E$23/'Activity levels'!$J14,IF(Inputs!$E$112="Clinical Time",Inputs!$C$112*'Allocation Drivers'!F14/'Allocation Drivers'!$F$23/'Activity levels'!$J14,0))))),0))</f>
        <v>0</v>
      </c>
      <c r="N83" s="7">
        <f>IF(Inputs!$B$112="Direct",IF(Inputs!$D$112="Generalist / Non-specialist Community Visits (Children)",Inputs!$C$112/'Activity levels'!$J15,0),IF(Inputs!$B$112="Indirect",IF(Inputs!$E$112="Headcount",Inputs!$C$112*'Allocation Drivers'!B15/'Allocation Drivers'!$B$23/'Activity levels'!$J15,IF(Inputs!$E$112="Floor Space",Inputs!$C$112*'Allocation Drivers'!C15/'Allocation Drivers'!$C$23/'Activity levels'!$J15,IF(Inputs!$E$112="Finance Time",Inputs!$C$112*'Allocation Drivers'!D15/'Allocation Drivers'!$D$23/'Activity levels'!$J15,IF(Inputs!$E$112="Meals Provided",Inputs!$C$112*'Allocation Drivers'!E15/'Allocation Drivers'!$E$23/'Activity levels'!$J15,IF(Inputs!$E$112="Clinical Time",Inputs!$C$112*'Allocation Drivers'!F15/'Allocation Drivers'!$F$23/'Activity levels'!$J15,0))))),0))</f>
        <v>0</v>
      </c>
      <c r="O83" s="7">
        <f>IF(Inputs!$B$112="Direct",IF(Inputs!$D$112="Do not use",Inputs!$C$112/'Activity levels'!$J17,0),IF(Inputs!$B$112="Indirect",IF(Inputs!$E$112="Headcount",Inputs!$C$112*'Allocation Drivers'!B16/'Allocation Drivers'!$B$23/'Activity levels'!$J17,IF(Inputs!$E$112="Floor Space",Inputs!$C$112*'Allocation Drivers'!C16/'Allocation Drivers'!$C$23/'Activity levels'!$J17,IF(Inputs!$E$112="Finance Time",Inputs!$C$112*'Allocation Drivers'!D16/'Allocation Drivers'!$D$23/'Activity levels'!$J17,IF(Inputs!$E$112="Meals Provided",Inputs!$C$112*'Allocation Drivers'!E16/'Allocation Drivers'!$E$23/'Activity levels'!$J17,IF(Inputs!$E$112="Clinical Time",Inputs!$C$112*'Allocation Drivers'!F16/'Allocation Drivers'!$F$23/'Activity levels'!$J17,0))))),0))</f>
        <v>0</v>
      </c>
      <c r="P83" s="7">
        <f>IF(Inputs!$B$112="Direct",IF(Inputs!$D$112="Do not use",Inputs!$C$112/'Activity levels'!$J18,0),IF(Inputs!$B$112="Indirect",IF(Inputs!$E$112="Headcount",Inputs!$C$112*'Allocation Drivers'!B17/'Allocation Drivers'!$B$23/'Activity levels'!$J18,IF(Inputs!$E$112="Floor Space",Inputs!$C$112*'Allocation Drivers'!C17/'Allocation Drivers'!$C$23/'Activity levels'!$J18,IF(Inputs!$E$112="Finance Time",Inputs!$C$112*'Allocation Drivers'!D17/'Allocation Drivers'!$D$23/'Activity levels'!$J18,IF(Inputs!$E$112="Meals Provided",Inputs!$C$112*'Allocation Drivers'!E17/'Allocation Drivers'!$E$23/'Activity levels'!$J18,IF(Inputs!$E$112="Clinical Time",Inputs!$C$112*'Allocation Drivers'!F17/'Allocation Drivers'!$F$23/'Activity levels'!$J18,0))))),0))</f>
        <v>0</v>
      </c>
      <c r="Q83" s="7">
        <f>IF(Inputs!$B$112="Direct",IF(Inputs!$D$112="Bereavement / Family support / Living well (Children)",Inputs!$C$112/'Activity levels'!$J19,0),IF(Inputs!$B$112="Indirect",IF(Inputs!$E$112="Headcount",Inputs!$C$112*'Allocation Drivers'!B18/'Allocation Drivers'!$B$23/'Activity levels'!$J19,IF(Inputs!$E$112="Floor Space",Inputs!$C$112*'Allocation Drivers'!C18/'Allocation Drivers'!$C$23/'Activity levels'!$J19,IF(Inputs!$E$112="Finance Time",Inputs!$C$112*'Allocation Drivers'!D18/'Allocation Drivers'!$D$23/'Activity levels'!$J19,IF(Inputs!$E$112="Meals Provided",Inputs!$C$112*'Allocation Drivers'!E18/'Allocation Drivers'!$E$23/'Activity levels'!$J19,IF(Inputs!$E$112="Clinical Time",Inputs!$C$112*'Allocation Drivers'!F18/'Allocation Drivers'!$F$23/'Activity levels'!$J19,0))))),0))</f>
        <v>0</v>
      </c>
    </row>
    <row r="84" spans="1:17" x14ac:dyDescent="0.2">
      <c r="A84" t="s">
        <v>106</v>
      </c>
      <c r="B84" s="7">
        <f>IF(Inputs!$B$113="Direct",IF(Inputs!$D$113="Inpatient (Adult)",Inputs!$C$113/'Activity levels'!$J4,0),IF(Inputs!$B$113="Indirect",IF(Inputs!$E$113="Headcount",Inputs!$C$113*'Allocation Drivers'!B4/'Allocation Drivers'!$B$23/'Activity levels'!$J4,IF(Inputs!$E$113="Floor Space",Inputs!$C$113*'Allocation Drivers'!C4/'Allocation Drivers'!$C$23/'Activity levels'!$J4,IF(Inputs!$E$113="Finance Time",Inputs!$C$113*'Allocation Drivers'!D4/'Allocation Drivers'!$D$23/'Activity levels'!$J4,IF(Inputs!$E$113="Meals Provided",Inputs!$C$113*'Allocation Drivers'!E4/'Allocation Drivers'!$E$23/'Activity levels'!$J4,IF(Inputs!$E$113="Clinical Time",Inputs!$C$113*'Allocation Drivers'!F4/'Allocation Drivers'!$F$23/'Activity levels'!$J4,0))))),0))</f>
        <v>0</v>
      </c>
      <c r="C84" s="7">
        <f>IF(Inputs!$B$113="Direct",IF(Inputs!$D$113="Outpatient / Hospital Inreach (Adult)",Inputs!$C$113/'Activity levels'!$J5,0),IF(Inputs!$B$113="Indirect",IF(Inputs!$E$113="Headcount",Inputs!$C$113*'Allocation Drivers'!B5/'Allocation Drivers'!$B$23/'Activity levels'!$J5,IF(Inputs!$E$113="Floor Space",Inputs!$C$113*'Allocation Drivers'!C5/'Allocation Drivers'!$C$23/'Activity levels'!$J5,IF(Inputs!$E$113="Finance Time",Inputs!$C$113*'Allocation Drivers'!D5/'Allocation Drivers'!$D$23/'Activity levels'!$J5,IF(Inputs!$E$113="Meals Provided",Inputs!$C$113*'Allocation Drivers'!E5/'Allocation Drivers'!$E$23/'Activity levels'!$J5,IF(Inputs!$E$113="Clinical Time",Inputs!$C$113*'Allocation Drivers'!F5/'Allocation Drivers'!$F$23/'Activity levels'!$J5,0))))),0))</f>
        <v>0</v>
      </c>
      <c r="D84" s="7">
        <f>IF(Inputs!$B$113="Direct",IF(Inputs!$D$113="Specialist Care at Home (Hospice at Home / Rapid Response etc) (Adult)",Inputs!$C$113/'Activity levels'!$J6,0),IF(Inputs!$B$113="Indirect",IF(Inputs!$E$113="Headcount",Inputs!$C$113*'Allocation Drivers'!B6/'Allocation Drivers'!$B$23/'Activity levels'!$J6,IF(Inputs!$E$113="Floor Space",Inputs!$C$113*'Allocation Drivers'!C6/'Allocation Drivers'!$C$23/'Activity levels'!$J6,IF(Inputs!$E$113="Finance Time",Inputs!$C$113*'Allocation Drivers'!D6/'Allocation Drivers'!$D$23/'Activity levels'!$J6,IF(Inputs!$E$113="Meals Provided",Inputs!$C$113*'Allocation Drivers'!E6/'Allocation Drivers'!$E$23/'Activity levels'!$J6,IF(Inputs!$E$113="Clinical Time",Inputs!$C$113*'Allocation Drivers'!F6/'Allocation Drivers'!$F$23/'Activity levels'!$J6,0))))),0))</f>
        <v>0</v>
      </c>
      <c r="E84" s="7">
        <f>IF(Inputs!$B$113="Direct",IF(Inputs!$D$113="Generalist / Non-specialist Community Visits (Adult)",Inputs!$C$113/'Activity levels'!$J7,0),IF(Inputs!$B$113="Indirect",IF(Inputs!$E$113="Headcount",Inputs!$C$113*'Allocation Drivers'!B7/'Allocation Drivers'!$B$23/'Activity levels'!$J7,IF(Inputs!$E$113="Floor Space",Inputs!$C$113*'Allocation Drivers'!C7/'Allocation Drivers'!$C$23/'Activity levels'!$J7,IF(Inputs!$E$113="Finance Time",Inputs!$C$113*'Allocation Drivers'!D7/'Allocation Drivers'!$D$23/'Activity levels'!$J7,IF(Inputs!$E$113="Meals Provided",Inputs!$C$113*'Allocation Drivers'!E7/'Allocation Drivers'!$E$23/'Activity levels'!$J7,IF(Inputs!$E$113="Clinical Time",Inputs!$C$113*'Allocation Drivers'!F7/'Allocation Drivers'!$F$23/'Activity levels'!$J7,0))))),0))</f>
        <v>0</v>
      </c>
      <c r="F84" s="7">
        <f>IF(Inputs!$B$113="Direct",IF(Inputs!$D$113="Domicilliary Care",Inputs!$C$113/'Activity levels'!$J16,0),IF(Inputs!$B$113="Indirect",IF(Inputs!$E$113="Headcount",Inputs!$C$113*'Allocation Drivers'!B15/'Allocation Drivers'!$B$23/'Activity levels'!$J16,IF(Inputs!$E$113="Floor Space",Inputs!$C$113*'Allocation Drivers'!C15/'Allocation Drivers'!$C$23/'Activity levels'!$J16,IF(Inputs!$E$113="Finance Time",Inputs!$C$113*'Allocation Drivers'!D15/'Allocation Drivers'!$D$23/'Activity levels'!$J16,IF(Inputs!$E$113="Meals Provided",Inputs!$C$113*'Allocation Drivers'!E15/'Allocation Drivers'!$E$23/'Activity levels'!$J16,IF(Inputs!$E$113="Clinical Time",Inputs!$C$113*'Allocation Drivers'!F15/'Allocation Drivers'!$F$23/'Activity levels'!$J16,0))))),0))</f>
        <v>0</v>
      </c>
      <c r="G84" s="7">
        <f>IF(Inputs!$B$113="Direct",IF(Inputs!$D$113="Lymphoedema",Inputs!$C$113/'Activity levels'!$J8,0),IF(Inputs!$B$113="Indirect",IF(Inputs!$E$113="Headcount",Inputs!$C$113*'Allocation Drivers'!B8/'Allocation Drivers'!$B$23/'Activity levels'!$J8,IF(Inputs!$E$113="Floor Space",Inputs!$C$113*'Allocation Drivers'!C8/'Allocation Drivers'!$C$23/'Activity levels'!$J8,IF(Inputs!$E$113="Finance Time",Inputs!$C$113*'Allocation Drivers'!D8/'Allocation Drivers'!$D$23/'Activity levels'!$J8,IF(Inputs!$E$113="Meals Provided",Inputs!$C$113*'Allocation Drivers'!E8/'Allocation Drivers'!$E$23/'Activity levels'!$J8,IF(Inputs!$E$113="Clinical Time",Inputs!$C$113*'Allocation Drivers'!F8/'Allocation Drivers'!$F$23/'Activity levels'!$J8,0))))),0))</f>
        <v>0</v>
      </c>
      <c r="H84" s="7">
        <f>IF(Inputs!$B$113="Direct",IF(Inputs!$D$113="Education",Inputs!$C$113/'Activity levels'!$J9,0),IF(Inputs!$B$113="Indirect",IF(Inputs!$E$113="Headcount",Inputs!$C$113*'Allocation Drivers'!B9/'Allocation Drivers'!$B$23/'Activity levels'!$J9,IF(Inputs!$E$113="Floor Space",Inputs!$C$113*'Allocation Drivers'!C9/'Allocation Drivers'!$C$23/'Activity levels'!$J9,IF(Inputs!$E$113="Finance Time",Inputs!$C$113*'Allocation Drivers'!D9/'Allocation Drivers'!$D$23/'Activity levels'!$J9,IF(Inputs!$E$113="Meals Provided",Inputs!$C$113*'Allocation Drivers'!E9/'Allocation Drivers'!$E$23/'Activity levels'!$J9,IF(Inputs!$E$113="Clinical Time",Inputs!$C$113*'Allocation Drivers'!F9/'Allocation Drivers'!$F$23/'Activity levels'!$J9,0))))),0))</f>
        <v>0</v>
      </c>
      <c r="I84" s="7">
        <f>IF(Inputs!$B$113="Direct",IF(Inputs!$D$113="Research",Inputs!$C$113/'Activity levels'!$J10,0),IF(Inputs!$B$113="Indirect",IF(Inputs!$E$113="Headcount",Inputs!$C$113*'Allocation Drivers'!B10/'Allocation Drivers'!$B$23/'Activity levels'!$J10,IF(Inputs!$E$113="Floor Space",Inputs!$C$113*'Allocation Drivers'!C10/'Allocation Drivers'!$C$23/'Activity levels'!$J10,IF(Inputs!$E$113="Finance Time",Inputs!$C$113*'Allocation Drivers'!D10/'Allocation Drivers'!$D$23/'Activity levels'!$J10,IF(Inputs!$E$113="Meals Provided",Inputs!$C$113*'Allocation Drivers'!E10/'Allocation Drivers'!$E$23/'Activity levels'!$J10,IF(Inputs!$E$113="Clinical Time",Inputs!$C$113*'Allocation Drivers'!F10/'Allocation Drivers'!$F$23/'Activity levels'!$J10,0))))),0))</f>
        <v>0</v>
      </c>
      <c r="J84" s="7">
        <f>IF(Inputs!$B$113="Direct",IF(Inputs!$D$113="Bereavement / Family Support / Living Well (Adult)",Inputs!$C$113/'Activity levels'!$J11,0),IF(Inputs!$B$113="Indirect",IF(Inputs!$E$113="Headcount",Inputs!$C$113*'Allocation Drivers'!B11/'Allocation Drivers'!$B$23/'Activity levels'!$J11,IF(Inputs!$E$113="Floor Space",Inputs!$C$113*'Allocation Drivers'!C11/'Allocation Drivers'!$C$23/'Activity levels'!$J11,IF(Inputs!$E$113="Finance Time",Inputs!$C$113*'Allocation Drivers'!D11/'Allocation Drivers'!$D$23/'Activity levels'!$J11,IF(Inputs!$E$113="Meals Provided",Inputs!$C$113*'Allocation Drivers'!E11/'Allocation Drivers'!$E$23/'Activity levels'!$J11,IF(Inputs!$E$113="Clinical Time",Inputs!$C$113*'Allocation Drivers'!F11/'Allocation Drivers'!$F$23/'Activity levels'!$J11,0))))),0))</f>
        <v>0</v>
      </c>
      <c r="K84" s="7">
        <f>IF(Inputs!$B$113="Direct",IF(Inputs!$D$113="Inpatient (Children)",Inputs!$C$113/'Activity levels'!$J12,0),IF(Inputs!$B$113="Indirect",IF(Inputs!$E$113="Headcount",Inputs!$C$113*'Allocation Drivers'!B12/'Allocation Drivers'!$B$23/'Activity levels'!$J12,IF(Inputs!$E$113="Floor Space",Inputs!$C$113*'Allocation Drivers'!C12/'Allocation Drivers'!$C$23/'Activity levels'!$J12,IF(Inputs!$E$113="Finance Time",Inputs!$C$113*'Allocation Drivers'!D12/'Allocation Drivers'!$D$23/'Activity levels'!$J12,IF(Inputs!$E$113="Meals Provided",Inputs!$C$113*'Allocation Drivers'!E12/'Allocation Drivers'!$E$23/'Activity levels'!$J12,IF(Inputs!$E$113="Clinical Time",Inputs!$C$113*'Allocation Drivers'!F12/'Allocation Drivers'!$F$23/'Activity levels'!$J12,0))))),0))</f>
        <v>0</v>
      </c>
      <c r="L84" s="7">
        <f>IF(Inputs!$B$113="Direct",IF(Inputs!$D$113="Outpatient  / Hospital Inreach (Children)",Inputs!$C$113/'Activity levels'!$J13,0),IF(Inputs!$B$113="Indirect",IF(Inputs!$E$113="Headcount",Inputs!$C$113*'Allocation Drivers'!B13/'Allocation Drivers'!$B$23/'Activity levels'!$J13,IF(Inputs!$E$113="Floor Space",Inputs!$C$113*'Allocation Drivers'!C13/'Allocation Drivers'!$C$23/'Activity levels'!$J13,IF(Inputs!$E$113="Finance Time",Inputs!$C$113*'Allocation Drivers'!D13/'Allocation Drivers'!$D$23/'Activity levels'!$J13,IF(Inputs!$E$113="Meals Provided",Inputs!$C$113*'Allocation Drivers'!E13/'Allocation Drivers'!$E$23/'Activity levels'!$J13,IF(Inputs!$E$113="Clinical Time",Inputs!$C$113*'Allocation Drivers'!F13/'Allocation Drivers'!$F$23/'Activity levels'!$J13,0))))),0))</f>
        <v>0</v>
      </c>
      <c r="M84" s="7">
        <f>IF(Inputs!$B$113="Direct",IF(Inputs!$D$113="Specialist Care at Home (Hospice at Home / Rapid Response etc) (Children)",Inputs!$C$113/'Activity levels'!$J14,0),IF(Inputs!$B$113="Indirect",IF(Inputs!$E$113="Headcount",Inputs!$C$113*'Allocation Drivers'!B14/'Allocation Drivers'!$B$23/'Activity levels'!$J14,IF(Inputs!$E$113="Floor Space",Inputs!$C$113*'Allocation Drivers'!C14/'Allocation Drivers'!$C$23/'Activity levels'!$J14,IF(Inputs!$E$113="Finance Time",Inputs!$C$113*'Allocation Drivers'!D14/'Allocation Drivers'!$D$23/'Activity levels'!$J14,IF(Inputs!$E$113="Meals Provided",Inputs!$C$113*'Allocation Drivers'!E14/'Allocation Drivers'!$E$23/'Activity levels'!$J14,IF(Inputs!$E$113="Clinical Time",Inputs!$C$113*'Allocation Drivers'!F14/'Allocation Drivers'!$F$23/'Activity levels'!$J14,0))))),0))</f>
        <v>0</v>
      </c>
      <c r="N84" s="7">
        <f>IF(Inputs!$B$113="Direct",IF(Inputs!$D$113="Generalist / Non-specialist Community Visits (Children)",Inputs!$C$113/'Activity levels'!$J15,0),IF(Inputs!$B$113="Indirect",IF(Inputs!$E$113="Headcount",Inputs!$C$113*'Allocation Drivers'!B15/'Allocation Drivers'!$B$23/'Activity levels'!$J15,IF(Inputs!$E$113="Floor Space",Inputs!$C$113*'Allocation Drivers'!C15/'Allocation Drivers'!$C$23/'Activity levels'!$J15,IF(Inputs!$E$113="Finance Time",Inputs!$C$113*'Allocation Drivers'!D15/'Allocation Drivers'!$D$23/'Activity levels'!$J15,IF(Inputs!$E$113="Meals Provided",Inputs!$C$113*'Allocation Drivers'!E15/'Allocation Drivers'!$E$23/'Activity levels'!$J15,IF(Inputs!$E$113="Clinical Time",Inputs!$C$113*'Allocation Drivers'!F15/'Allocation Drivers'!$F$23/'Activity levels'!$J15,0))))),0))</f>
        <v>0</v>
      </c>
      <c r="O84" s="7">
        <f>IF(Inputs!$B$113="Direct",IF(Inputs!$D$113="Do not use",Inputs!$C$113/'Activity levels'!$J17,0),IF(Inputs!$B$113="Indirect",IF(Inputs!$E$113="Headcount",Inputs!$C$113*'Allocation Drivers'!B16/'Allocation Drivers'!$B$23/'Activity levels'!$J17,IF(Inputs!$E$113="Floor Space",Inputs!$C$113*'Allocation Drivers'!C16/'Allocation Drivers'!$C$23/'Activity levels'!$J17,IF(Inputs!$E$113="Finance Time",Inputs!$C$113*'Allocation Drivers'!D16/'Allocation Drivers'!$D$23/'Activity levels'!$J17,IF(Inputs!$E$113="Meals Provided",Inputs!$C$113*'Allocation Drivers'!E16/'Allocation Drivers'!$E$23/'Activity levels'!$J17,IF(Inputs!$E$113="Clinical Time",Inputs!$C$113*'Allocation Drivers'!F16/'Allocation Drivers'!$F$23/'Activity levels'!$J17,0))))),0))</f>
        <v>0</v>
      </c>
      <c r="P84" s="7">
        <f>IF(Inputs!$B$113="Direct",IF(Inputs!$D$113="Do not use",Inputs!$C$113/'Activity levels'!$J18,0),IF(Inputs!$B$113="Indirect",IF(Inputs!$E$113="Headcount",Inputs!$C$113*'Allocation Drivers'!B17/'Allocation Drivers'!$B$23/'Activity levels'!$J18,IF(Inputs!$E$113="Floor Space",Inputs!$C$113*'Allocation Drivers'!C17/'Allocation Drivers'!$C$23/'Activity levels'!$J18,IF(Inputs!$E$113="Finance Time",Inputs!$C$113*'Allocation Drivers'!D17/'Allocation Drivers'!$D$23/'Activity levels'!$J18,IF(Inputs!$E$113="Meals Provided",Inputs!$C$113*'Allocation Drivers'!E17/'Allocation Drivers'!$E$23/'Activity levels'!$J18,IF(Inputs!$E$113="Clinical Time",Inputs!$C$113*'Allocation Drivers'!F17/'Allocation Drivers'!$F$23/'Activity levels'!$J18,0))))),0))</f>
        <v>0</v>
      </c>
      <c r="Q84" s="7">
        <f>IF(Inputs!$B$113="Direct",IF(Inputs!$D$113="Bereavement / Family support / Living well (Children)",Inputs!$C$113/'Activity levels'!$J19,0),IF(Inputs!$B$113="Indirect",IF(Inputs!$E$113="Headcount",Inputs!$C$113*'Allocation Drivers'!B18/'Allocation Drivers'!$B$23/'Activity levels'!$J19,IF(Inputs!$E$113="Floor Space",Inputs!$C$113*'Allocation Drivers'!C18/'Allocation Drivers'!$C$23/'Activity levels'!$J19,IF(Inputs!$E$113="Finance Time",Inputs!$C$113*'Allocation Drivers'!D18/'Allocation Drivers'!$D$23/'Activity levels'!$J19,IF(Inputs!$E$113="Meals Provided",Inputs!$C$113*'Allocation Drivers'!E18/'Allocation Drivers'!$E$23/'Activity levels'!$J19,IF(Inputs!$E$113="Clinical Time",Inputs!$C$113*'Allocation Drivers'!F18/'Allocation Drivers'!$F$23/'Activity levels'!$J19,0))))),0))</f>
        <v>0</v>
      </c>
    </row>
    <row r="85" spans="1:17" x14ac:dyDescent="0.2">
      <c r="A85" t="s">
        <v>108</v>
      </c>
      <c r="B85" s="7">
        <f>IF(Inputs!$B$114="Direct",IF(Inputs!$D$114="Inpatient (Adult)",Inputs!$C$114/'Activity levels'!$J4,0),IF(Inputs!$B$114="Indirect",IF(Inputs!$E$114="Headcount",Inputs!$C$114*'Allocation Drivers'!B4/'Allocation Drivers'!$B$23/'Activity levels'!$J4,IF(Inputs!$E$114="Floor Space",Inputs!$C$114*'Allocation Drivers'!C4/'Allocation Drivers'!$C$23/'Activity levels'!$J4,IF(Inputs!$E$114="Finance Time",Inputs!$C$114*'Allocation Drivers'!D4/'Allocation Drivers'!$D$23/'Activity levels'!$J4,IF(Inputs!$E$114="Meals Provided",Inputs!$C$114*'Allocation Drivers'!E4/'Allocation Drivers'!$E$23/'Activity levels'!$J4,IF(Inputs!$E$114="Clinical Time",Inputs!$C$114*'Allocation Drivers'!F4/'Allocation Drivers'!$F$23/'Activity levels'!$J4,0))))),0))</f>
        <v>0</v>
      </c>
      <c r="C85" s="7">
        <f>IF(Inputs!$B$114="Direct",IF(Inputs!$D$114="Outpatient / Hospital Inreach (Adult)",Inputs!$C$114/'Activity levels'!$J5,0),IF(Inputs!$B$114="Indirect",IF(Inputs!$E$114="Headcount",Inputs!$C$114*'Allocation Drivers'!B5/'Allocation Drivers'!$B$23/'Activity levels'!$J5,IF(Inputs!$E$114="Floor Space",Inputs!$C$114*'Allocation Drivers'!C5/'Allocation Drivers'!$C$23/'Activity levels'!$J5,IF(Inputs!$E$114="Finance Time",Inputs!$C$114*'Allocation Drivers'!D5/'Allocation Drivers'!$D$23/'Activity levels'!$J5,IF(Inputs!$E$114="Meals Provided",Inputs!$C$114*'Allocation Drivers'!E5/'Allocation Drivers'!$E$23/'Activity levels'!$J5,IF(Inputs!$E$114="Clinical Time",Inputs!$C$114*'Allocation Drivers'!F5/'Allocation Drivers'!$F$23/'Activity levels'!$J5,0))))),0))</f>
        <v>0</v>
      </c>
      <c r="D85" s="7">
        <f>IF(Inputs!$B$114="Direct",IF(Inputs!$D$114="Specialist Care at Home (Hospice at Home / Rapid Response etc) (Adult)",Inputs!$C$114/'Activity levels'!$J6,0),IF(Inputs!$B$114="Indirect",IF(Inputs!$E$114="Headcount",Inputs!$C$114*'Allocation Drivers'!B6/'Allocation Drivers'!$B$23/'Activity levels'!$J6,IF(Inputs!$E$114="Floor Space",Inputs!$C$114*'Allocation Drivers'!C6/'Allocation Drivers'!$C$23/'Activity levels'!$J6,IF(Inputs!$E$114="Finance Time",Inputs!$C$114*'Allocation Drivers'!D6/'Allocation Drivers'!$D$23/'Activity levels'!$J6,IF(Inputs!$E$114="Meals Provided",Inputs!$C$114*'Allocation Drivers'!E6/'Allocation Drivers'!$E$23/'Activity levels'!$J6,IF(Inputs!$E$114="Clinical Time",Inputs!$C$114*'Allocation Drivers'!F6/'Allocation Drivers'!$F$23/'Activity levels'!$J6,0))))),0))</f>
        <v>0</v>
      </c>
      <c r="E85" s="7">
        <f>IF(Inputs!$B$114="Direct",IF(Inputs!$D$114="Generalist / Non-specialist Community Visits (Adult)",Inputs!$C$114/'Activity levels'!$J7,0),IF(Inputs!$B$114="Indirect",IF(Inputs!$E$114="Headcount",Inputs!$C$114*'Allocation Drivers'!B7/'Allocation Drivers'!$B$23/'Activity levels'!$J7,IF(Inputs!$E$114="Floor Space",Inputs!$C$114*'Allocation Drivers'!C7/'Allocation Drivers'!$C$23/'Activity levels'!$J7,IF(Inputs!$E$114="Finance Time",Inputs!$C$114*'Allocation Drivers'!D7/'Allocation Drivers'!$D$23/'Activity levels'!$J7,IF(Inputs!$E$114="Meals Provided",Inputs!$C$114*'Allocation Drivers'!E7/'Allocation Drivers'!$E$23/'Activity levels'!$J7,IF(Inputs!$E$114="Clinical Time",Inputs!$C$114*'Allocation Drivers'!F7/'Allocation Drivers'!$F$23/'Activity levels'!$J7,0))))),0))</f>
        <v>0</v>
      </c>
      <c r="F85" s="7">
        <f>IF(Inputs!$B$114="Direct",IF(Inputs!$D$114="Domicilliary Care",Inputs!$C$114/'Activity levels'!$J16,0),IF(Inputs!$B$114="Indirect",IF(Inputs!$E$114="Headcount",Inputs!$C$114*'Allocation Drivers'!B15/'Allocation Drivers'!$B$23/'Activity levels'!$J16,IF(Inputs!$E$114="Floor Space",Inputs!$C$114*'Allocation Drivers'!C15/'Allocation Drivers'!$C$23/'Activity levels'!$J16,IF(Inputs!$E$114="Finance Time",Inputs!$C$114*'Allocation Drivers'!D15/'Allocation Drivers'!$D$23/'Activity levels'!$J16,IF(Inputs!$E$114="Meals Provided",Inputs!$C$114*'Allocation Drivers'!E15/'Allocation Drivers'!$E$23/'Activity levels'!$J16,IF(Inputs!$E$114="Clinical Time",Inputs!$C$114*'Allocation Drivers'!F15/'Allocation Drivers'!$F$23/'Activity levels'!$J16,0))))),0))</f>
        <v>0</v>
      </c>
      <c r="G85" s="7">
        <f>IF(Inputs!$B$114="Direct",IF(Inputs!$D$114="Lymphoedema",Inputs!$C$114/'Activity levels'!$J8,0),IF(Inputs!$B$114="Indirect",IF(Inputs!$E$114="Headcount",Inputs!$C$114*'Allocation Drivers'!B8/'Allocation Drivers'!$B$23/'Activity levels'!$J8,IF(Inputs!$E$114="Floor Space",Inputs!$C$114*'Allocation Drivers'!C8/'Allocation Drivers'!$C$23/'Activity levels'!$J8,IF(Inputs!$E$114="Finance Time",Inputs!$C$114*'Allocation Drivers'!D8/'Allocation Drivers'!$D$23/'Activity levels'!$J8,IF(Inputs!$E$114="Meals Provided",Inputs!$C$114*'Allocation Drivers'!E8/'Allocation Drivers'!$E$23/'Activity levels'!$J8,IF(Inputs!$E$114="Clinical Time",Inputs!$C$114*'Allocation Drivers'!F8/'Allocation Drivers'!$F$23/'Activity levels'!$J8,0))))),0))</f>
        <v>0</v>
      </c>
      <c r="H85" s="7">
        <f>IF(Inputs!$B$114="Direct",IF(Inputs!$D$114="Education",Inputs!$C$114/'Activity levels'!$J9,0),IF(Inputs!$B$114="Indirect",IF(Inputs!$E$114="Headcount",Inputs!$C$114*'Allocation Drivers'!B9/'Allocation Drivers'!$B$23/'Activity levels'!$J9,IF(Inputs!$E$114="Floor Space",Inputs!$C$114*'Allocation Drivers'!C9/'Allocation Drivers'!$C$23/'Activity levels'!$J9,IF(Inputs!$E$114="Finance Time",Inputs!$C$114*'Allocation Drivers'!D9/'Allocation Drivers'!$D$23/'Activity levels'!$J9,IF(Inputs!$E$114="Meals Provided",Inputs!$C$114*'Allocation Drivers'!E9/'Allocation Drivers'!$E$23/'Activity levels'!$J9,IF(Inputs!$E$114="Clinical Time",Inputs!$C$114*'Allocation Drivers'!F9/'Allocation Drivers'!$F$23/'Activity levels'!$J9,0))))),0))</f>
        <v>0</v>
      </c>
      <c r="I85" s="7">
        <f>IF(Inputs!$B$114="Direct",IF(Inputs!$D$114="Research",Inputs!$C$114/'Activity levels'!$J10,0),IF(Inputs!$B$114="Indirect",IF(Inputs!$E$114="Headcount",Inputs!$C$114*'Allocation Drivers'!B10/'Allocation Drivers'!$B$23/'Activity levels'!$J10,IF(Inputs!$E$114="Floor Space",Inputs!$C$114*'Allocation Drivers'!C10/'Allocation Drivers'!$C$23/'Activity levels'!$J10,IF(Inputs!$E$114="Finance Time",Inputs!$C$114*'Allocation Drivers'!D10/'Allocation Drivers'!$D$23/'Activity levels'!$J10,IF(Inputs!$E$114="Meals Provided",Inputs!$C$114*'Allocation Drivers'!E10/'Allocation Drivers'!$E$23/'Activity levels'!$J10,IF(Inputs!$E$114="Clinical Time",Inputs!$C$114*'Allocation Drivers'!F10/'Allocation Drivers'!$F$23/'Activity levels'!$J10,0))))),0))</f>
        <v>0</v>
      </c>
      <c r="J85" s="7">
        <f>IF(Inputs!$B$114="Direct",IF(Inputs!$D$114="Bereavement / Family Support / Living Well (Adult)",Inputs!$C$114/'Activity levels'!$J11,0),IF(Inputs!$B$114="Indirect",IF(Inputs!$E$114="Headcount",Inputs!$C$114*'Allocation Drivers'!B11/'Allocation Drivers'!$B$23/'Activity levels'!$J11,IF(Inputs!$E$114="Floor Space",Inputs!$C$114*'Allocation Drivers'!C11/'Allocation Drivers'!$C$23/'Activity levels'!$J11,IF(Inputs!$E$114="Finance Time",Inputs!$C$114*'Allocation Drivers'!D11/'Allocation Drivers'!$D$23/'Activity levels'!$J11,IF(Inputs!$E$114="Meals Provided",Inputs!$C$114*'Allocation Drivers'!E11/'Allocation Drivers'!$E$23/'Activity levels'!$J11,IF(Inputs!$E$114="Clinical Time",Inputs!$C$114*'Allocation Drivers'!F11/'Allocation Drivers'!$F$23/'Activity levels'!$J11,0))))),0))</f>
        <v>0</v>
      </c>
      <c r="K85" s="7">
        <f>IF(Inputs!$B$114="Direct",IF(Inputs!$D$114="Inpatient (Children)",Inputs!$C$114/'Activity levels'!$J12,0),IF(Inputs!$B$114="Indirect",IF(Inputs!$E$114="Headcount",Inputs!$C$114*'Allocation Drivers'!B12/'Allocation Drivers'!$B$23/'Activity levels'!$J12,IF(Inputs!$E$114="Floor Space",Inputs!$C$114*'Allocation Drivers'!C12/'Allocation Drivers'!$C$23/'Activity levels'!$J12,IF(Inputs!$E$114="Finance Time",Inputs!$C$114*'Allocation Drivers'!D12/'Allocation Drivers'!$D$23/'Activity levels'!$J12,IF(Inputs!$E$114="Meals Provided",Inputs!$C$114*'Allocation Drivers'!E12/'Allocation Drivers'!$E$23/'Activity levels'!$J12,IF(Inputs!$E$114="Clinical Time",Inputs!$C$114*'Allocation Drivers'!F12/'Allocation Drivers'!$F$23/'Activity levels'!$J12,0))))),0))</f>
        <v>0</v>
      </c>
      <c r="L85" s="7">
        <f>IF(Inputs!$B$114="Direct",IF(Inputs!$D$114="Outpatient  / Hospital Inreach (Children)",Inputs!$C$114/'Activity levels'!$J13,0),IF(Inputs!$B$114="Indirect",IF(Inputs!$E$114="Headcount",Inputs!$C$114*'Allocation Drivers'!B13/'Allocation Drivers'!$B$23/'Activity levels'!$J13,IF(Inputs!$E$114="Floor Space",Inputs!$C$114*'Allocation Drivers'!C13/'Allocation Drivers'!$C$23/'Activity levels'!$J13,IF(Inputs!$E$114="Finance Time",Inputs!$C$114*'Allocation Drivers'!D13/'Allocation Drivers'!$D$23/'Activity levels'!$J13,IF(Inputs!$E$114="Meals Provided",Inputs!$C$114*'Allocation Drivers'!E13/'Allocation Drivers'!$E$23/'Activity levels'!$J13,IF(Inputs!$E$114="Clinical Time",Inputs!$C$114*'Allocation Drivers'!F13/'Allocation Drivers'!$F$23/'Activity levels'!$J13,0))))),0))</f>
        <v>0</v>
      </c>
      <c r="M85" s="7">
        <f>IF(Inputs!$B$114="Direct",IF(Inputs!$D$114="Specialist Care at Home (Hospice at Home / Rapid Response etc) (Children)",Inputs!$C$114/'Activity levels'!$J14,0),IF(Inputs!$B$114="Indirect",IF(Inputs!$E$114="Headcount",Inputs!$C$114*'Allocation Drivers'!B14/'Allocation Drivers'!$B$23/'Activity levels'!$J14,IF(Inputs!$E$114="Floor Space",Inputs!$C$114*'Allocation Drivers'!C14/'Allocation Drivers'!$C$23/'Activity levels'!$J14,IF(Inputs!$E$114="Finance Time",Inputs!$C$114*'Allocation Drivers'!D14/'Allocation Drivers'!$D$23/'Activity levels'!$J14,IF(Inputs!$E$114="Meals Provided",Inputs!$C$114*'Allocation Drivers'!E14/'Allocation Drivers'!$E$23/'Activity levels'!$J14,IF(Inputs!$E$114="Clinical Time",Inputs!$C$114*'Allocation Drivers'!F14/'Allocation Drivers'!$F$23/'Activity levels'!$J14,0))))),0))</f>
        <v>0</v>
      </c>
      <c r="N85" s="7">
        <f>IF(Inputs!$B$114="Direct",IF(Inputs!$D$114="Generalist / Non-specialist Community Visits (Children)",Inputs!$C$114/'Activity levels'!$J15,0),IF(Inputs!$B$114="Indirect",IF(Inputs!$E$114="Headcount",Inputs!$C$114*'Allocation Drivers'!B15/'Allocation Drivers'!$B$23/'Activity levels'!$J15,IF(Inputs!$E$114="Floor Space",Inputs!$C$114*'Allocation Drivers'!C15/'Allocation Drivers'!$C$23/'Activity levels'!$J15,IF(Inputs!$E$114="Finance Time",Inputs!$C$114*'Allocation Drivers'!D15/'Allocation Drivers'!$D$23/'Activity levels'!$J15,IF(Inputs!$E$114="Meals Provided",Inputs!$C$114*'Allocation Drivers'!E15/'Allocation Drivers'!$E$23/'Activity levels'!$J15,IF(Inputs!$E$114="Clinical Time",Inputs!$C$114*'Allocation Drivers'!F15/'Allocation Drivers'!$F$23/'Activity levels'!$J15,0))))),0))</f>
        <v>0</v>
      </c>
      <c r="O85" s="7">
        <f>IF(Inputs!$B$114="Direct",IF(Inputs!$D$114="Do not use",Inputs!$C$114/'Activity levels'!$J17,0),IF(Inputs!$B$114="Indirect",IF(Inputs!$E$114="Headcount",Inputs!$C$114*'Allocation Drivers'!B16/'Allocation Drivers'!$B$23/'Activity levels'!$J17,IF(Inputs!$E$114="Floor Space",Inputs!$C$114*'Allocation Drivers'!C16/'Allocation Drivers'!$C$23/'Activity levels'!$J17,IF(Inputs!$E$114="Finance Time",Inputs!$C$114*'Allocation Drivers'!D16/'Allocation Drivers'!$D$23/'Activity levels'!$J17,IF(Inputs!$E$114="Meals Provided",Inputs!$C$114*'Allocation Drivers'!E16/'Allocation Drivers'!$E$23/'Activity levels'!$J17,IF(Inputs!$E$114="Clinical Time",Inputs!$C$114*'Allocation Drivers'!F16/'Allocation Drivers'!$F$23/'Activity levels'!$J17,0))))),0))</f>
        <v>0</v>
      </c>
      <c r="P85" s="7">
        <f>IF(Inputs!$B$114="Direct",IF(Inputs!$D$114="Do not use",Inputs!$C$114/'Activity levels'!$J18,0),IF(Inputs!$B$114="Indirect",IF(Inputs!$E$114="Headcount",Inputs!$C$114*'Allocation Drivers'!B17/'Allocation Drivers'!$B$23/'Activity levels'!$J18,IF(Inputs!$E$114="Floor Space",Inputs!$C$114*'Allocation Drivers'!C17/'Allocation Drivers'!$C$23/'Activity levels'!$J18,IF(Inputs!$E$114="Finance Time",Inputs!$C$114*'Allocation Drivers'!D17/'Allocation Drivers'!$D$23/'Activity levels'!$J18,IF(Inputs!$E$114="Meals Provided",Inputs!$C$114*'Allocation Drivers'!E17/'Allocation Drivers'!$E$23/'Activity levels'!$J18,IF(Inputs!$E$114="Clinical Time",Inputs!$C$114*'Allocation Drivers'!F17/'Allocation Drivers'!$F$23/'Activity levels'!$J18,0))))),0))</f>
        <v>0</v>
      </c>
      <c r="Q85" s="7">
        <f>IF(Inputs!$B$114="Direct",IF(Inputs!$D$114="Bereavement / Family support / Living well (Children)",Inputs!$C$114/'Activity levels'!$J19,0),IF(Inputs!$B$114="Indirect",IF(Inputs!$E$114="Headcount",Inputs!$C$114*'Allocation Drivers'!B18/'Allocation Drivers'!$B$23/'Activity levels'!$J19,IF(Inputs!$E$114="Floor Space",Inputs!$C$114*'Allocation Drivers'!C18/'Allocation Drivers'!$C$23/'Activity levels'!$J19,IF(Inputs!$E$114="Finance Time",Inputs!$C$114*'Allocation Drivers'!D18/'Allocation Drivers'!$D$23/'Activity levels'!$J19,IF(Inputs!$E$114="Meals Provided",Inputs!$C$114*'Allocation Drivers'!E18/'Allocation Drivers'!$E$23/'Activity levels'!$J19,IF(Inputs!$E$114="Clinical Time",Inputs!$C$114*'Allocation Drivers'!F18/'Allocation Drivers'!$F$23/'Activity levels'!$J19,0))))),0))</f>
        <v>0</v>
      </c>
    </row>
    <row r="86" spans="1:17" x14ac:dyDescent="0.2">
      <c r="A86" t="s">
        <v>110</v>
      </c>
      <c r="B86" s="7">
        <f>IF(Inputs!$B$115="Direct",IF(Inputs!$D$115="Inpatient (Adult)",Inputs!$C$115/'Activity levels'!$J4,0),IF(Inputs!$B$115="Indirect",IF(Inputs!$E$115="Headcount",Inputs!$C$115*'Allocation Drivers'!B4/'Allocation Drivers'!$B$23/'Activity levels'!$J4,IF(Inputs!$E$115="Floor Space",Inputs!$C$115*'Allocation Drivers'!C4/'Allocation Drivers'!$C$23/'Activity levels'!$J4,IF(Inputs!$E$115="Finance Time",Inputs!$C$115*'Allocation Drivers'!D4/'Allocation Drivers'!$D$23/'Activity levels'!$J4,IF(Inputs!$E$115="Meals Provided",Inputs!$C$115*'Allocation Drivers'!E4/'Allocation Drivers'!$E$23/'Activity levels'!$J4,IF(Inputs!$E$115="Clinical Time",Inputs!$C$115*'Allocation Drivers'!F4/'Allocation Drivers'!$F$23/'Activity levels'!$J4,0))))),0))</f>
        <v>0</v>
      </c>
      <c r="C86" s="7">
        <f>IF(Inputs!$B$115="Direct",IF(Inputs!$D$115="Outpatient / Hospital Inreach (Adult)",Inputs!$C$115/'Activity levels'!$J5,0),IF(Inputs!$B$115="Indirect",IF(Inputs!$E$115="Headcount",Inputs!$C$115*'Allocation Drivers'!B5/'Allocation Drivers'!$B$23/'Activity levels'!$J5,IF(Inputs!$E$115="Floor Space",Inputs!$C$115*'Allocation Drivers'!C5/'Allocation Drivers'!$C$23/'Activity levels'!$J5,IF(Inputs!$E$115="Finance Time",Inputs!$C$115*'Allocation Drivers'!D5/'Allocation Drivers'!$D$23/'Activity levels'!$J5,IF(Inputs!$E$115="Meals Provided",Inputs!$C$115*'Allocation Drivers'!E5/'Allocation Drivers'!$E$23/'Activity levels'!$J5,IF(Inputs!$E$115="Clinical Time",Inputs!$C$115*'Allocation Drivers'!F5/'Allocation Drivers'!$F$23/'Activity levels'!$J5,0))))),0))</f>
        <v>0</v>
      </c>
      <c r="D86" s="7">
        <f>IF(Inputs!$B$115="Direct",IF(Inputs!$D$115="Specialist Care at Home (Hospice at Home / Rapid Response etc) (Adult)",Inputs!$C$115/'Activity levels'!$J6,0),IF(Inputs!$B$115="Indirect",IF(Inputs!$E$115="Headcount",Inputs!$C$115*'Allocation Drivers'!B6/'Allocation Drivers'!$B$23/'Activity levels'!$J6,IF(Inputs!$E$115="Floor Space",Inputs!$C$115*'Allocation Drivers'!C6/'Allocation Drivers'!$C$23/'Activity levels'!$J6,IF(Inputs!$E$115="Finance Time",Inputs!$C$115*'Allocation Drivers'!D6/'Allocation Drivers'!$D$23/'Activity levels'!$J6,IF(Inputs!$E$115="Meals Provided",Inputs!$C$115*'Allocation Drivers'!E6/'Allocation Drivers'!$E$23/'Activity levels'!$J6,IF(Inputs!$E$115="Clinical Time",Inputs!$C$115*'Allocation Drivers'!F6/'Allocation Drivers'!$F$23/'Activity levels'!$J6,0))))),0))</f>
        <v>0</v>
      </c>
      <c r="E86" s="7">
        <f>IF(Inputs!$B$115="Direct",IF(Inputs!$D$115="Generalist / Non-specialist Community Visits (Adult)",Inputs!$C$115/'Activity levels'!$J7,0),IF(Inputs!$B$115="Indirect",IF(Inputs!$E$115="Headcount",Inputs!$C$115*'Allocation Drivers'!B7/'Allocation Drivers'!$B$23/'Activity levels'!$J7,IF(Inputs!$E$115="Floor Space",Inputs!$C$115*'Allocation Drivers'!C7/'Allocation Drivers'!$C$23/'Activity levels'!$J7,IF(Inputs!$E$115="Finance Time",Inputs!$C$115*'Allocation Drivers'!D7/'Allocation Drivers'!$D$23/'Activity levels'!$J7,IF(Inputs!$E$115="Meals Provided",Inputs!$C$115*'Allocation Drivers'!E7/'Allocation Drivers'!$E$23/'Activity levels'!$J7,IF(Inputs!$E$115="Clinical Time",Inputs!$C$115*'Allocation Drivers'!F7/'Allocation Drivers'!$F$23/'Activity levels'!$J7,0))))),0))</f>
        <v>0</v>
      </c>
      <c r="F86" s="7">
        <f>IF(Inputs!$B$115="Direct",IF(Inputs!$D$115="Domicilliary Care",Inputs!$C$115/'Activity levels'!$J16,0),IF(Inputs!$B$115="Indirect",IF(Inputs!$E$115="Headcount",Inputs!$C$115*'Allocation Drivers'!B15/'Allocation Drivers'!$B$23/'Activity levels'!$J16,IF(Inputs!$E$115="Floor Space",Inputs!$C$115*'Allocation Drivers'!C15/'Allocation Drivers'!$C$23/'Activity levels'!$J16,IF(Inputs!$E$115="Finance Time",Inputs!$C$115*'Allocation Drivers'!D15/'Allocation Drivers'!$D$23/'Activity levels'!$J16,IF(Inputs!$E$115="Meals Provided",Inputs!$C$115*'Allocation Drivers'!E15/'Allocation Drivers'!$E$23/'Activity levels'!$J16,IF(Inputs!$E$115="Clinical Time",Inputs!$C$115*'Allocation Drivers'!F15/'Allocation Drivers'!$F$23/'Activity levels'!$J16,0))))),0))</f>
        <v>0</v>
      </c>
      <c r="G86" s="7">
        <f>IF(Inputs!$B$115="Direct",IF(Inputs!$D$115="Lymphoedema",Inputs!$C$115/'Activity levels'!$J8,0),IF(Inputs!$B$115="Indirect",IF(Inputs!$E$115="Headcount",Inputs!$C$115*'Allocation Drivers'!B8/'Allocation Drivers'!$B$23/'Activity levels'!$J8,IF(Inputs!$E$115="Floor Space",Inputs!$C$115*'Allocation Drivers'!C8/'Allocation Drivers'!$C$23/'Activity levels'!$J8,IF(Inputs!$E$115="Finance Time",Inputs!$C$115*'Allocation Drivers'!D8/'Allocation Drivers'!$D$23/'Activity levels'!$J8,IF(Inputs!$E$115="Meals Provided",Inputs!$C$115*'Allocation Drivers'!E8/'Allocation Drivers'!$E$23/'Activity levels'!$J8,IF(Inputs!$E$115="Clinical Time",Inputs!$C$115*'Allocation Drivers'!F8/'Allocation Drivers'!$F$23/'Activity levels'!$J8,0))))),0))</f>
        <v>0</v>
      </c>
      <c r="H86" s="7">
        <f>IF(Inputs!$B$115="Direct",IF(Inputs!$D$115="Education",Inputs!$C$115/'Activity levels'!$J9,0),IF(Inputs!$B$115="Indirect",IF(Inputs!$E$115="Headcount",Inputs!$C$115*'Allocation Drivers'!B9/'Allocation Drivers'!$B$23/'Activity levels'!$J9,IF(Inputs!$E$115="Floor Space",Inputs!$C$115*'Allocation Drivers'!C9/'Allocation Drivers'!$C$23/'Activity levels'!$J9,IF(Inputs!$E$115="Finance Time",Inputs!$C$115*'Allocation Drivers'!D9/'Allocation Drivers'!$D$23/'Activity levels'!$J9,IF(Inputs!$E$115="Meals Provided",Inputs!$C$115*'Allocation Drivers'!E9/'Allocation Drivers'!$E$23/'Activity levels'!$J9,IF(Inputs!$E$115="Clinical Time",Inputs!$C$115*'Allocation Drivers'!F9/'Allocation Drivers'!$F$23/'Activity levels'!$J9,0))))),0))</f>
        <v>0</v>
      </c>
      <c r="I86" s="7">
        <f>IF(Inputs!$B$115="Direct",IF(Inputs!$D$115="Research",Inputs!$C$115/'Activity levels'!$J10,0),IF(Inputs!$B$115="Indirect",IF(Inputs!$E$115="Headcount",Inputs!$C$115*'Allocation Drivers'!B10/'Allocation Drivers'!$B$23/'Activity levels'!$J10,IF(Inputs!$E$115="Floor Space",Inputs!$C$115*'Allocation Drivers'!C10/'Allocation Drivers'!$C$23/'Activity levels'!$J10,IF(Inputs!$E$115="Finance Time",Inputs!$C$115*'Allocation Drivers'!D10/'Allocation Drivers'!$D$23/'Activity levels'!$J10,IF(Inputs!$E$115="Meals Provided",Inputs!$C$115*'Allocation Drivers'!E10/'Allocation Drivers'!$E$23/'Activity levels'!$J10,IF(Inputs!$E$115="Clinical Time",Inputs!$C$115*'Allocation Drivers'!F10/'Allocation Drivers'!$F$23/'Activity levels'!$J10,0))))),0))</f>
        <v>0</v>
      </c>
      <c r="J86" s="7">
        <f>IF(Inputs!$B$115="Direct",IF(Inputs!$D$115="Bereavement / Family Support / Living Well (Adult)",Inputs!$C$115/'Activity levels'!$J11,0),IF(Inputs!$B$115="Indirect",IF(Inputs!$E$115="Headcount",Inputs!$C$115*'Allocation Drivers'!B11/'Allocation Drivers'!$B$23/'Activity levels'!$J11,IF(Inputs!$E$115="Floor Space",Inputs!$C$115*'Allocation Drivers'!C11/'Allocation Drivers'!$C$23/'Activity levels'!$J11,IF(Inputs!$E$115="Finance Time",Inputs!$C$115*'Allocation Drivers'!D11/'Allocation Drivers'!$D$23/'Activity levels'!$J11,IF(Inputs!$E$115="Meals Provided",Inputs!$C$115*'Allocation Drivers'!E11/'Allocation Drivers'!$E$23/'Activity levels'!$J11,IF(Inputs!$E$115="Clinical Time",Inputs!$C$115*'Allocation Drivers'!F11/'Allocation Drivers'!$F$23/'Activity levels'!$J11,0))))),0))</f>
        <v>0</v>
      </c>
      <c r="K86" s="7">
        <f>IF(Inputs!$B$115="Direct",IF(Inputs!$D$115="Inpatient (Children)",Inputs!$C$115/'Activity levels'!$J12,0),IF(Inputs!$B$115="Indirect",IF(Inputs!$E$115="Headcount",Inputs!$C$115*'Allocation Drivers'!B12/'Allocation Drivers'!$B$23/'Activity levels'!$J12,IF(Inputs!$E$115="Floor Space",Inputs!$C$115*'Allocation Drivers'!C12/'Allocation Drivers'!$C$23/'Activity levels'!$J12,IF(Inputs!$E$115="Finance Time",Inputs!$C$115*'Allocation Drivers'!D12/'Allocation Drivers'!$D$23/'Activity levels'!$J12,IF(Inputs!$E$115="Meals Provided",Inputs!$C$115*'Allocation Drivers'!E12/'Allocation Drivers'!$E$23/'Activity levels'!$J12,IF(Inputs!$E$115="Clinical Time",Inputs!$C$115*'Allocation Drivers'!F12/'Allocation Drivers'!$F$23/'Activity levels'!$J12,0))))),0))</f>
        <v>0</v>
      </c>
      <c r="L86" s="7">
        <f>IF(Inputs!$B$115="Direct",IF(Inputs!$D$115="Outpatient  / Hospital Inreach (Children)",Inputs!$C$115/'Activity levels'!$J13,0),IF(Inputs!$B$115="Indirect",IF(Inputs!$E$115="Headcount",Inputs!$C$115*'Allocation Drivers'!B13/'Allocation Drivers'!$B$23/'Activity levels'!$J13,IF(Inputs!$E$115="Floor Space",Inputs!$C$115*'Allocation Drivers'!C13/'Allocation Drivers'!$C$23/'Activity levels'!$J13,IF(Inputs!$E$115="Finance Time",Inputs!$C$115*'Allocation Drivers'!D13/'Allocation Drivers'!$D$23/'Activity levels'!$J13,IF(Inputs!$E$115="Meals Provided",Inputs!$C$115*'Allocation Drivers'!E13/'Allocation Drivers'!$E$23/'Activity levels'!$J13,IF(Inputs!$E$115="Clinical Time",Inputs!$C$115*'Allocation Drivers'!F13/'Allocation Drivers'!$F$23/'Activity levels'!$J13,0))))),0))</f>
        <v>0</v>
      </c>
      <c r="M86" s="7">
        <f>IF(Inputs!$B$115="Direct",IF(Inputs!$D$115="Specialist Care at Home (Hospice at Home / Rapid Response etc) (Children)",Inputs!$C$115/'Activity levels'!$J14,0),IF(Inputs!$B$115="Indirect",IF(Inputs!$E$115="Headcount",Inputs!$C$115*'Allocation Drivers'!B14/'Allocation Drivers'!$B$23/'Activity levels'!$J14,IF(Inputs!$E$115="Floor Space",Inputs!$C$115*'Allocation Drivers'!C14/'Allocation Drivers'!$C$23/'Activity levels'!$J14,IF(Inputs!$E$115="Finance Time",Inputs!$C$115*'Allocation Drivers'!D14/'Allocation Drivers'!$D$23/'Activity levels'!$J14,IF(Inputs!$E$115="Meals Provided",Inputs!$C$115*'Allocation Drivers'!E14/'Allocation Drivers'!$E$23/'Activity levels'!$J14,IF(Inputs!$E$115="Clinical Time",Inputs!$C$115*'Allocation Drivers'!F14/'Allocation Drivers'!$F$23/'Activity levels'!$J14,0))))),0))</f>
        <v>0</v>
      </c>
      <c r="N86" s="7">
        <f>IF(Inputs!$B$115="Direct",IF(Inputs!$D$115="Generalist / Non-specialist Community Visits (Children)",Inputs!$C$115/'Activity levels'!$J15,0),IF(Inputs!$B$115="Indirect",IF(Inputs!$E$115="Headcount",Inputs!$C$115*'Allocation Drivers'!B15/'Allocation Drivers'!$B$23/'Activity levels'!$J15,IF(Inputs!$E$115="Floor Space",Inputs!$C$115*'Allocation Drivers'!C15/'Allocation Drivers'!$C$23/'Activity levels'!$J15,IF(Inputs!$E$115="Finance Time",Inputs!$C$115*'Allocation Drivers'!D15/'Allocation Drivers'!$D$23/'Activity levels'!$J15,IF(Inputs!$E$115="Meals Provided",Inputs!$C$115*'Allocation Drivers'!E15/'Allocation Drivers'!$E$23/'Activity levels'!$J15,IF(Inputs!$E$115="Clinical Time",Inputs!$C$115*'Allocation Drivers'!F15/'Allocation Drivers'!$F$23/'Activity levels'!$J15,0))))),0))</f>
        <v>0</v>
      </c>
      <c r="O86" s="7">
        <f>IF(Inputs!$B$115="Direct",IF(Inputs!$D$115="Do not use",Inputs!$C$115/'Activity levels'!$J17,0),IF(Inputs!$B$115="Indirect",IF(Inputs!$E$115="Headcount",Inputs!$C$115*'Allocation Drivers'!B16/'Allocation Drivers'!$B$23/'Activity levels'!$J17,IF(Inputs!$E$115="Floor Space",Inputs!$C$115*'Allocation Drivers'!C16/'Allocation Drivers'!$C$23/'Activity levels'!$J17,IF(Inputs!$E$115="Finance Time",Inputs!$C$115*'Allocation Drivers'!D16/'Allocation Drivers'!$D$23/'Activity levels'!$J17,IF(Inputs!$E$115="Meals Provided",Inputs!$C$115*'Allocation Drivers'!E16/'Allocation Drivers'!$E$23/'Activity levels'!$J17,IF(Inputs!$E$115="Clinical Time",Inputs!$C$115*'Allocation Drivers'!F16/'Allocation Drivers'!$F$23/'Activity levels'!$J17,0))))),0))</f>
        <v>0</v>
      </c>
      <c r="P86" s="7">
        <f>IF(Inputs!$B$115="Direct",IF(Inputs!$D$115="Do not use",Inputs!$C$115/'Activity levels'!$J18,0),IF(Inputs!$B$115="Indirect",IF(Inputs!$E$115="Headcount",Inputs!$C$115*'Allocation Drivers'!B17/'Allocation Drivers'!$B$23/'Activity levels'!$J18,IF(Inputs!$E$115="Floor Space",Inputs!$C$115*'Allocation Drivers'!C17/'Allocation Drivers'!$C$23/'Activity levels'!$J18,IF(Inputs!$E$115="Finance Time",Inputs!$C$115*'Allocation Drivers'!D17/'Allocation Drivers'!$D$23/'Activity levels'!$J18,IF(Inputs!$E$115="Meals Provided",Inputs!$C$115*'Allocation Drivers'!E17/'Allocation Drivers'!$E$23/'Activity levels'!$J18,IF(Inputs!$E$115="Clinical Time",Inputs!$C$115*'Allocation Drivers'!F17/'Allocation Drivers'!$F$23/'Activity levels'!$J18,0))))),0))</f>
        <v>0</v>
      </c>
      <c r="Q86" s="7">
        <f>IF(Inputs!$B$115="Direct",IF(Inputs!$D$115="Bereavement / Family support / Living well (Children)",Inputs!$C$115/'Activity levels'!$J19,0),IF(Inputs!$B$115="Indirect",IF(Inputs!$E$115="Headcount",Inputs!$C$115*'Allocation Drivers'!B18/'Allocation Drivers'!$B$23/'Activity levels'!$J19,IF(Inputs!$E$115="Floor Space",Inputs!$C$115*'Allocation Drivers'!C18/'Allocation Drivers'!$C$23/'Activity levels'!$J19,IF(Inputs!$E$115="Finance Time",Inputs!$C$115*'Allocation Drivers'!D18/'Allocation Drivers'!$D$23/'Activity levels'!$J19,IF(Inputs!$E$115="Meals Provided",Inputs!$C$115*'Allocation Drivers'!E18/'Allocation Drivers'!$E$23/'Activity levels'!$J19,IF(Inputs!$E$115="Clinical Time",Inputs!$C$115*'Allocation Drivers'!F18/'Allocation Drivers'!$F$23/'Activity levels'!$J19,0))))),0))</f>
        <v>0</v>
      </c>
    </row>
    <row r="87" spans="1:17" x14ac:dyDescent="0.2">
      <c r="A87" t="s">
        <v>113</v>
      </c>
      <c r="B87" s="7">
        <f>IF(Inputs!$B$117="Direct",IF(Inputs!$D$117="Inpatient (Adult)",Inputs!$C$117/'Activity levels'!$J4,0),IF(Inputs!$B$117="Indirect",IF(Inputs!$E$117="Headcount",Inputs!$C$117*'Allocation Drivers'!B4/'Allocation Drivers'!$B$23/'Activity levels'!$J4,IF(Inputs!$E$117="Floor Space",Inputs!$C$117*'Allocation Drivers'!C4/'Allocation Drivers'!$C$23/'Activity levels'!$J4,IF(Inputs!$E$117="Finance Time",Inputs!$C$117*'Allocation Drivers'!D4/'Allocation Drivers'!$D$23/'Activity levels'!$J4,IF(Inputs!$E$117="Meals Provided",Inputs!$C$117*'Allocation Drivers'!E4/'Allocation Drivers'!$E$23/'Activity levels'!$J4,IF(Inputs!$E$117="Clinical Time",Inputs!$C$117*'Allocation Drivers'!F4/'Allocation Drivers'!$F$23/'Activity levels'!$J4,0))))),0))</f>
        <v>0</v>
      </c>
      <c r="C87" s="7">
        <f>IF(Inputs!$B$117="Direct",IF(Inputs!$D$117="Outpatient / Hospital Inreach (Adult)",Inputs!$C$117/'Activity levels'!$J5,0),IF(Inputs!$B$117="Indirect",IF(Inputs!$E$117="Headcount",Inputs!$C$117*'Allocation Drivers'!B5/'Allocation Drivers'!$B$23/'Activity levels'!$J5,IF(Inputs!$E$117="Floor Space",Inputs!$C$117*'Allocation Drivers'!C5/'Allocation Drivers'!$C$23/'Activity levels'!$J5,IF(Inputs!$E$117="Finance Time",Inputs!$C$117*'Allocation Drivers'!D5/'Allocation Drivers'!$D$23/'Activity levels'!$J5,IF(Inputs!$E$117="Meals Provided",Inputs!$C$117*'Allocation Drivers'!E5/'Allocation Drivers'!$E$23/'Activity levels'!$J5,IF(Inputs!$E$117="Clinical Time",Inputs!$C$117*'Allocation Drivers'!F5/'Allocation Drivers'!$F$23/'Activity levels'!$J5,0))))),0))</f>
        <v>0</v>
      </c>
      <c r="D87" s="7">
        <f>IF(Inputs!$B$117="Direct",IF(Inputs!$D$117="Specialist Care at Home (Hospice at Home / Rapid Response etc) (Adult)",Inputs!$C$117/'Activity levels'!$J6,0),IF(Inputs!$B$117="Indirect",IF(Inputs!$E$117="Headcount",Inputs!$C$117*'Allocation Drivers'!B6/'Allocation Drivers'!$B$23/'Activity levels'!$J6,IF(Inputs!$E$117="Floor Space",Inputs!$C$117*'Allocation Drivers'!C6/'Allocation Drivers'!$C$23/'Activity levels'!$J6,IF(Inputs!$E$117="Finance Time",Inputs!$C$117*'Allocation Drivers'!D6/'Allocation Drivers'!$D$23/'Activity levels'!$J6,IF(Inputs!$E$117="Meals Provided",Inputs!$C$117*'Allocation Drivers'!E6/'Allocation Drivers'!$E$23/'Activity levels'!$J6,IF(Inputs!$E$117="Clinical Time",Inputs!$C$117*'Allocation Drivers'!F6/'Allocation Drivers'!$F$23/'Activity levels'!$J6,0))))),0))</f>
        <v>0</v>
      </c>
      <c r="E87" s="7">
        <f>IF(Inputs!$B$117="Direct",IF(Inputs!$D$117="Generalist / Non-specialist Community Visits (Adult)",Inputs!$C$117/'Activity levels'!$J7,0),IF(Inputs!$B$117="Indirect",IF(Inputs!$E$117="Headcount",Inputs!$C$117*'Allocation Drivers'!B7/'Allocation Drivers'!$B$23/'Activity levels'!$J7,IF(Inputs!$E$117="Floor Space",Inputs!$C$117*'Allocation Drivers'!C7/'Allocation Drivers'!$C$23/'Activity levels'!$J7,IF(Inputs!$E$117="Finance Time",Inputs!$C$117*'Allocation Drivers'!D7/'Allocation Drivers'!$D$23/'Activity levels'!$J7,IF(Inputs!$E$117="Meals Provided",Inputs!$C$117*'Allocation Drivers'!E7/'Allocation Drivers'!$E$23/'Activity levels'!$J7,IF(Inputs!$E$117="Clinical Time",Inputs!$C$117*'Allocation Drivers'!F7/'Allocation Drivers'!$F$23/'Activity levels'!$J7,0))))),0))</f>
        <v>0</v>
      </c>
      <c r="F87" s="7">
        <f>IF(Inputs!$B$117="Direct",IF(Inputs!$D$117="Domicilliary Care",Inputs!$C$117/'Activity levels'!$J16,0),IF(Inputs!$B$117="Indirect",IF(Inputs!$E$117="Headcount",Inputs!$C$117*'Allocation Drivers'!B15/'Allocation Drivers'!$B$23/'Activity levels'!$J16,IF(Inputs!$E$117="Floor Space",Inputs!$C$117*'Allocation Drivers'!C15/'Allocation Drivers'!$C$23/'Activity levels'!$J16,IF(Inputs!$E$117="Finance Time",Inputs!$C$117*'Allocation Drivers'!D15/'Allocation Drivers'!$D$23/'Activity levels'!$J16,IF(Inputs!$E$117="Meals Provided",Inputs!$C$117*'Allocation Drivers'!E15/'Allocation Drivers'!$E$23/'Activity levels'!$J16,IF(Inputs!$E$117="Clinical Time",Inputs!$C$117*'Allocation Drivers'!F15/'Allocation Drivers'!$F$23/'Activity levels'!$J16,0))))),0))</f>
        <v>0</v>
      </c>
      <c r="G87" s="7">
        <f>IF(Inputs!$B$117="Direct",IF(Inputs!$D$117="Lymphoedema",Inputs!$C$117/'Activity levels'!$J8,0),IF(Inputs!$B$117="Indirect",IF(Inputs!$E$117="Headcount",Inputs!$C$117*'Allocation Drivers'!B8/'Allocation Drivers'!$B$23/'Activity levels'!$J8,IF(Inputs!$E$117="Floor Space",Inputs!$C$117*'Allocation Drivers'!C8/'Allocation Drivers'!$C$23/'Activity levels'!$J8,IF(Inputs!$E$117="Finance Time",Inputs!$C$117*'Allocation Drivers'!D8/'Allocation Drivers'!$D$23/'Activity levels'!$J8,IF(Inputs!$E$117="Meals Provided",Inputs!$C$117*'Allocation Drivers'!E8/'Allocation Drivers'!$E$23/'Activity levels'!$J8,IF(Inputs!$E$117="Clinical Time",Inputs!$C$117*'Allocation Drivers'!F8/'Allocation Drivers'!$F$23/'Activity levels'!$J8,0))))),0))</f>
        <v>0</v>
      </c>
      <c r="H87" s="7">
        <f>IF(Inputs!$B$117="Direct",IF(Inputs!$D$117="Education",Inputs!$C$117/'Activity levels'!$J9,0),IF(Inputs!$B$117="Indirect",IF(Inputs!$E$117="Headcount",Inputs!$C$117*'Allocation Drivers'!B9/'Allocation Drivers'!$B$23/'Activity levels'!$J9,IF(Inputs!$E$117="Floor Space",Inputs!$C$117*'Allocation Drivers'!C9/'Allocation Drivers'!$C$23/'Activity levels'!$J9,IF(Inputs!$E$117="Finance Time",Inputs!$C$117*'Allocation Drivers'!D9/'Allocation Drivers'!$D$23/'Activity levels'!$J9,IF(Inputs!$E$117="Meals Provided",Inputs!$C$117*'Allocation Drivers'!E9/'Allocation Drivers'!$E$23/'Activity levels'!$J9,IF(Inputs!$E$117="Clinical Time",Inputs!$C$117*'Allocation Drivers'!F9/'Allocation Drivers'!$F$23/'Activity levels'!$J9,0))))),0))</f>
        <v>0</v>
      </c>
      <c r="I87" s="7">
        <f>IF(Inputs!$B$117="Direct",IF(Inputs!$D$117="Research",Inputs!$C$117/'Activity levels'!$J10,0),IF(Inputs!$B$117="Indirect",IF(Inputs!$E$117="Headcount",Inputs!$C$117*'Allocation Drivers'!B10/'Allocation Drivers'!$B$23/'Activity levels'!$J10,IF(Inputs!$E$117="Floor Space",Inputs!$C$117*'Allocation Drivers'!C10/'Allocation Drivers'!$C$23/'Activity levels'!$J10,IF(Inputs!$E$117="Finance Time",Inputs!$C$117*'Allocation Drivers'!D10/'Allocation Drivers'!$D$23/'Activity levels'!$J10,IF(Inputs!$E$117="Meals Provided",Inputs!$C$117*'Allocation Drivers'!E10/'Allocation Drivers'!$E$23/'Activity levels'!$J10,IF(Inputs!$E$117="Clinical Time",Inputs!$C$117*'Allocation Drivers'!F10/'Allocation Drivers'!$F$23/'Activity levels'!$J10,0))))),0))</f>
        <v>0</v>
      </c>
      <c r="J87" s="7">
        <f>IF(Inputs!$B$117="Direct",IF(Inputs!$D$117="Bereavement / Family Support / Living Well (Adult)",Inputs!$C$117/'Activity levels'!$J11,0),IF(Inputs!$B$117="Indirect",IF(Inputs!$E$117="Headcount",Inputs!$C$117*'Allocation Drivers'!B11/'Allocation Drivers'!$B$23/'Activity levels'!$J11,IF(Inputs!$E$117="Floor Space",Inputs!$C$117*'Allocation Drivers'!C11/'Allocation Drivers'!$C$23/'Activity levels'!$J11,IF(Inputs!$E$117="Finance Time",Inputs!$C$117*'Allocation Drivers'!D11/'Allocation Drivers'!$D$23/'Activity levels'!$J11,IF(Inputs!$E$117="Meals Provided",Inputs!$C$117*'Allocation Drivers'!E11/'Allocation Drivers'!$E$23/'Activity levels'!$J11,IF(Inputs!$E$117="Clinical Time",Inputs!$C$117*'Allocation Drivers'!F11/'Allocation Drivers'!$F$23/'Activity levels'!$J11,0))))),0))</f>
        <v>0</v>
      </c>
      <c r="K87" s="7">
        <f>IF(Inputs!$B$117="Direct",IF(Inputs!$D$117="Inpatient (Children)",Inputs!$C$117/'Activity levels'!$J12,0),IF(Inputs!$B$117="Indirect",IF(Inputs!$E$117="Headcount",Inputs!$C$117*'Allocation Drivers'!B12/'Allocation Drivers'!$B$23/'Activity levels'!$J12,IF(Inputs!$E$117="Floor Space",Inputs!$C$117*'Allocation Drivers'!C12/'Allocation Drivers'!$C$23/'Activity levels'!$J12,IF(Inputs!$E$117="Finance Time",Inputs!$C$117*'Allocation Drivers'!D12/'Allocation Drivers'!$D$23/'Activity levels'!$J12,IF(Inputs!$E$117="Meals Provided",Inputs!$C$117*'Allocation Drivers'!E12/'Allocation Drivers'!$E$23/'Activity levels'!$J12,IF(Inputs!$E$117="Clinical Time",Inputs!$C$117*'Allocation Drivers'!F12/'Allocation Drivers'!$F$23/'Activity levels'!$J12,0))))),0))</f>
        <v>0</v>
      </c>
      <c r="L87" s="7">
        <f>IF(Inputs!$B$117="Direct",IF(Inputs!$D$117="Outpatient  / Hospital Inreach (Children)",Inputs!$C$117/'Activity levels'!$J13,0),IF(Inputs!$B$117="Indirect",IF(Inputs!$E$117="Headcount",Inputs!$C$117*'Allocation Drivers'!B13/'Allocation Drivers'!$B$23/'Activity levels'!$J13,IF(Inputs!$E$117="Floor Space",Inputs!$C$117*'Allocation Drivers'!C13/'Allocation Drivers'!$C$23/'Activity levels'!$J13,IF(Inputs!$E$117="Finance Time",Inputs!$C$117*'Allocation Drivers'!D13/'Allocation Drivers'!$D$23/'Activity levels'!$J13,IF(Inputs!$E$117="Meals Provided",Inputs!$C$117*'Allocation Drivers'!E13/'Allocation Drivers'!$E$23/'Activity levels'!$J13,IF(Inputs!$E$117="Clinical Time",Inputs!$C$117*'Allocation Drivers'!F13/'Allocation Drivers'!$F$23/'Activity levels'!$J13,0))))),0))</f>
        <v>0</v>
      </c>
      <c r="M87" s="7">
        <f>IF(Inputs!$B$117="Direct",IF(Inputs!$D$117="Specialist Care at Home (Hospice at Home / Rapid Response etc) (Children)",Inputs!$C$117/'Activity levels'!$J14,0),IF(Inputs!$B$117="Indirect",IF(Inputs!$E$117="Headcount",Inputs!$C$117*'Allocation Drivers'!B14/'Allocation Drivers'!$B$23/'Activity levels'!$J14,IF(Inputs!$E$117="Floor Space",Inputs!$C$117*'Allocation Drivers'!C14/'Allocation Drivers'!$C$23/'Activity levels'!$J14,IF(Inputs!$E$117="Finance Time",Inputs!$C$117*'Allocation Drivers'!D14/'Allocation Drivers'!$D$23/'Activity levels'!$J14,IF(Inputs!$E$117="Meals Provided",Inputs!$C$117*'Allocation Drivers'!E14/'Allocation Drivers'!$E$23/'Activity levels'!$J14,IF(Inputs!$E$117="Clinical Time",Inputs!$C$117*'Allocation Drivers'!F14/'Allocation Drivers'!$F$23/'Activity levels'!$J14,0))))),0))</f>
        <v>0</v>
      </c>
      <c r="N87" s="7">
        <f>IF(Inputs!$B$117="Direct",IF(Inputs!$D$117="Generalist / Non-specialist Community Visits (Children)",Inputs!$C$117/'Activity levels'!$J15,0),IF(Inputs!$B$117="Indirect",IF(Inputs!$E$117="Headcount",Inputs!$C$117*'Allocation Drivers'!B15/'Allocation Drivers'!$B$23/'Activity levels'!$J15,IF(Inputs!$E$117="Floor Space",Inputs!$C$117*'Allocation Drivers'!C15/'Allocation Drivers'!$C$23/'Activity levels'!$J15,IF(Inputs!$E$117="Finance Time",Inputs!$C$117*'Allocation Drivers'!D15/'Allocation Drivers'!$D$23/'Activity levels'!$J15,IF(Inputs!$E$117="Meals Provided",Inputs!$C$117*'Allocation Drivers'!E15/'Allocation Drivers'!$E$23/'Activity levels'!$J15,IF(Inputs!$E$117="Clinical Time",Inputs!$C$117*'Allocation Drivers'!F15/'Allocation Drivers'!$F$23/'Activity levels'!$J15,0))))),0))</f>
        <v>0</v>
      </c>
      <c r="O87" s="7">
        <f>IF(Inputs!$B$117="Direct",IF(Inputs!$D$117="Do not use",Inputs!$C$117/'Activity levels'!$J17,0),IF(Inputs!$B$117="Indirect",IF(Inputs!$E$117="Headcount",Inputs!$C$117*'Allocation Drivers'!B16/'Allocation Drivers'!$B$23/'Activity levels'!$J17,IF(Inputs!$E$117="Floor Space",Inputs!$C$117*'Allocation Drivers'!C16/'Allocation Drivers'!$C$23/'Activity levels'!$J17,IF(Inputs!$E$117="Finance Time",Inputs!$C$117*'Allocation Drivers'!D16/'Allocation Drivers'!$D$23/'Activity levels'!$J17,IF(Inputs!$E$117="Meals Provided",Inputs!$C$117*'Allocation Drivers'!E16/'Allocation Drivers'!$E$23/'Activity levels'!$J17,IF(Inputs!$E$117="Clinical Time",Inputs!$C$117*'Allocation Drivers'!F16/'Allocation Drivers'!$F$23/'Activity levels'!$J17,0))))),0))</f>
        <v>0</v>
      </c>
      <c r="P87" s="7">
        <f>IF(Inputs!$B$117="Direct",IF(Inputs!$D$117="Do not use",Inputs!$C$117/'Activity levels'!$J18,0),IF(Inputs!$B$117="Indirect",IF(Inputs!$E$117="Headcount",Inputs!$C$117*'Allocation Drivers'!B17/'Allocation Drivers'!$B$23/'Activity levels'!$J18,IF(Inputs!$E$117="Floor Space",Inputs!$C$117*'Allocation Drivers'!C17/'Allocation Drivers'!$C$23/'Activity levels'!$J18,IF(Inputs!$E$117="Finance Time",Inputs!$C$117*'Allocation Drivers'!D17/'Allocation Drivers'!$D$23/'Activity levels'!$J18,IF(Inputs!$E$117="Meals Provided",Inputs!$C$117*'Allocation Drivers'!E17/'Allocation Drivers'!$E$23/'Activity levels'!$J18,IF(Inputs!$E$117="Clinical Time",Inputs!$C$117*'Allocation Drivers'!F17/'Allocation Drivers'!$F$23/'Activity levels'!$J18,0))))),0))</f>
        <v>0</v>
      </c>
      <c r="Q87" s="7">
        <f>IF(Inputs!$B$117="Direct",IF(Inputs!$D$117="Bereavement / Family support / Living well (Children)",Inputs!$C$117/'Activity levels'!$J19,0),IF(Inputs!$B$117="Indirect",IF(Inputs!$E$117="Headcount",Inputs!$C$117*'Allocation Drivers'!B18/'Allocation Drivers'!$B$23/'Activity levels'!$J19,IF(Inputs!$E$117="Floor Space",Inputs!$C$117*'Allocation Drivers'!C18/'Allocation Drivers'!$C$23/'Activity levels'!$J19,IF(Inputs!$E$117="Finance Time",Inputs!$C$117*'Allocation Drivers'!D18/'Allocation Drivers'!$D$23/'Activity levels'!$J19,IF(Inputs!$E$117="Meals Provided",Inputs!$C$117*'Allocation Drivers'!E18/'Allocation Drivers'!$E$23/'Activity levels'!$J19,IF(Inputs!$E$117="Clinical Time",Inputs!$C$117*'Allocation Drivers'!F18/'Allocation Drivers'!$F$23/'Activity levels'!$J19,0))))),0))</f>
        <v>0</v>
      </c>
    </row>
    <row r="88" spans="1:17" x14ac:dyDescent="0.2">
      <c r="A88" t="s">
        <v>115</v>
      </c>
      <c r="B88" s="7">
        <f>IF(Inputs!$B$118="Direct",IF(Inputs!$D$118="Inpatient (Adult)",Inputs!$C$118/'Activity levels'!$J4,0),IF(Inputs!$B$118="Indirect",IF(Inputs!$E$118="Headcount",Inputs!$C$118*'Allocation Drivers'!B4/'Allocation Drivers'!$B$23/'Activity levels'!$J4,IF(Inputs!$E$118="Floor Space",Inputs!$C$118*'Allocation Drivers'!C4/'Allocation Drivers'!$C$23/'Activity levels'!$J4,IF(Inputs!$E$118="Finance Time",Inputs!$C$118*'Allocation Drivers'!D4/'Allocation Drivers'!$D$23/'Activity levels'!$J4,IF(Inputs!$E$118="Meals Provided",Inputs!$C$118*'Allocation Drivers'!E4/'Allocation Drivers'!$E$23/'Activity levels'!$J4,IF(Inputs!$E$118="Clinical Time",Inputs!$C$118*'Allocation Drivers'!F4/'Allocation Drivers'!$F$23/'Activity levels'!$J4,0))))),0))</f>
        <v>0</v>
      </c>
      <c r="C88" s="7">
        <f>IF(Inputs!$B$118="Direct",IF(Inputs!$D$118="Outpatient / Hospital Inreach (Adult)",Inputs!$C$118/'Activity levels'!$J5,0),IF(Inputs!$B$118="Indirect",IF(Inputs!$E$118="Headcount",Inputs!$C$118*'Allocation Drivers'!B5/'Allocation Drivers'!$B$23/'Activity levels'!$J5,IF(Inputs!$E$118="Floor Space",Inputs!$C$118*'Allocation Drivers'!C5/'Allocation Drivers'!$C$23/'Activity levels'!$J5,IF(Inputs!$E$118="Finance Time",Inputs!$C$118*'Allocation Drivers'!D5/'Allocation Drivers'!$D$23/'Activity levels'!$J5,IF(Inputs!$E$118="Meals Provided",Inputs!$C$118*'Allocation Drivers'!E5/'Allocation Drivers'!$E$23/'Activity levels'!$J5,IF(Inputs!$E$118="Clinical Time",Inputs!$C$118*'Allocation Drivers'!F5/'Allocation Drivers'!$F$23/'Activity levels'!$J5,0))))),0))</f>
        <v>0</v>
      </c>
      <c r="D88" s="7">
        <f>IF(Inputs!$B$118="Direct",IF(Inputs!$D$118="Specialist Care at Home (Hospice at Home / Rapid Response etc) (Adult)",Inputs!$C$118/'Activity levels'!$J6,0),IF(Inputs!$B$118="Indirect",IF(Inputs!$E$118="Headcount",Inputs!$C$118*'Allocation Drivers'!B6/'Allocation Drivers'!$B$23/'Activity levels'!$J6,IF(Inputs!$E$118="Floor Space",Inputs!$C$118*'Allocation Drivers'!C6/'Allocation Drivers'!$C$23/'Activity levels'!$J6,IF(Inputs!$E$118="Finance Time",Inputs!$C$118*'Allocation Drivers'!D6/'Allocation Drivers'!$D$23/'Activity levels'!$J6,IF(Inputs!$E$118="Meals Provided",Inputs!$C$118*'Allocation Drivers'!E6/'Allocation Drivers'!$E$23/'Activity levels'!$J6,IF(Inputs!$E$118="Clinical Time",Inputs!$C$118*'Allocation Drivers'!F6/'Allocation Drivers'!$F$23/'Activity levels'!$J6,0))))),0))</f>
        <v>0</v>
      </c>
      <c r="E88" s="7">
        <f>IF(Inputs!$B$118="Direct",IF(Inputs!$D$118="Generalist / Non-specialist Community Visits (Adult)",Inputs!$C$118/'Activity levels'!$J7,0),IF(Inputs!$B$118="Indirect",IF(Inputs!$E$118="Headcount",Inputs!$C$118*'Allocation Drivers'!B7/'Allocation Drivers'!$B$23/'Activity levels'!$J7,IF(Inputs!$E$118="Floor Space",Inputs!$C$118*'Allocation Drivers'!C7/'Allocation Drivers'!$C$23/'Activity levels'!$J7,IF(Inputs!$E$118="Finance Time",Inputs!$C$118*'Allocation Drivers'!D7/'Allocation Drivers'!$D$23/'Activity levels'!$J7,IF(Inputs!$E$118="Meals Provided",Inputs!$C$118*'Allocation Drivers'!E7/'Allocation Drivers'!$E$23/'Activity levels'!$J7,IF(Inputs!$E$118="Clinical Time",Inputs!$C$118*'Allocation Drivers'!F7/'Allocation Drivers'!$F$23/'Activity levels'!$J7,0))))),0))</f>
        <v>0</v>
      </c>
      <c r="F88" s="7">
        <f>IF(Inputs!$B$118="Direct",IF(Inputs!$D$118="Domicilliary Care",Inputs!$C$118/'Activity levels'!$J16,0),IF(Inputs!$B$118="Indirect",IF(Inputs!$E$118="Headcount",Inputs!$C$118*'Allocation Drivers'!B15/'Allocation Drivers'!$B$23/'Activity levels'!$J16,IF(Inputs!$E$118="Floor Space",Inputs!$C$118*'Allocation Drivers'!C15/'Allocation Drivers'!$C$23/'Activity levels'!$J16,IF(Inputs!$E$118="Finance Time",Inputs!$C$118*'Allocation Drivers'!D15/'Allocation Drivers'!$D$23/'Activity levels'!$J16,IF(Inputs!$E$118="Meals Provided",Inputs!$C$118*'Allocation Drivers'!E15/'Allocation Drivers'!$E$23/'Activity levels'!$J16,IF(Inputs!$E$118="Clinical Time",Inputs!$C$118*'Allocation Drivers'!F15/'Allocation Drivers'!$F$23/'Activity levels'!$J16,0))))),0))</f>
        <v>0</v>
      </c>
      <c r="G88" s="7">
        <f>IF(Inputs!$B$118="Direct",IF(Inputs!$D$118="Lymphoedema",Inputs!$C$118/'Activity levels'!$J8,0),IF(Inputs!$B$118="Indirect",IF(Inputs!$E$118="Headcount",Inputs!$C$118*'Allocation Drivers'!B8/'Allocation Drivers'!$B$23/'Activity levels'!$J8,IF(Inputs!$E$118="Floor Space",Inputs!$C$118*'Allocation Drivers'!C8/'Allocation Drivers'!$C$23/'Activity levels'!$J8,IF(Inputs!$E$118="Finance Time",Inputs!$C$118*'Allocation Drivers'!D8/'Allocation Drivers'!$D$23/'Activity levels'!$J8,IF(Inputs!$E$118="Meals Provided",Inputs!$C$118*'Allocation Drivers'!E8/'Allocation Drivers'!$E$23/'Activity levels'!$J8,IF(Inputs!$E$118="Clinical Time",Inputs!$C$118*'Allocation Drivers'!F8/'Allocation Drivers'!$F$23/'Activity levels'!$J8,0))))),0))</f>
        <v>0</v>
      </c>
      <c r="H88" s="7">
        <f>IF(Inputs!$B$118="Direct",IF(Inputs!$D$118="Education",Inputs!$C$118/'Activity levels'!$J9,0),IF(Inputs!$B$118="Indirect",IF(Inputs!$E$118="Headcount",Inputs!$C$118*'Allocation Drivers'!B9/'Allocation Drivers'!$B$23/'Activity levels'!$J9,IF(Inputs!$E$118="Floor Space",Inputs!$C$118*'Allocation Drivers'!C9/'Allocation Drivers'!$C$23/'Activity levels'!$J9,IF(Inputs!$E$118="Finance Time",Inputs!$C$118*'Allocation Drivers'!D9/'Allocation Drivers'!$D$23/'Activity levels'!$J9,IF(Inputs!$E$118="Meals Provided",Inputs!$C$118*'Allocation Drivers'!E9/'Allocation Drivers'!$E$23/'Activity levels'!$J9,IF(Inputs!$E$118="Clinical Time",Inputs!$C$118*'Allocation Drivers'!F9/'Allocation Drivers'!$F$23/'Activity levels'!$J9,0))))),0))</f>
        <v>0</v>
      </c>
      <c r="I88" s="7">
        <f>IF(Inputs!$B$118="Direct",IF(Inputs!$D$118="Research",Inputs!$C$118/'Activity levels'!$J10,0),IF(Inputs!$B$118="Indirect",IF(Inputs!$E$118="Headcount",Inputs!$C$118*'Allocation Drivers'!B10/'Allocation Drivers'!$B$23/'Activity levels'!$J10,IF(Inputs!$E$118="Floor Space",Inputs!$C$118*'Allocation Drivers'!C10/'Allocation Drivers'!$C$23/'Activity levels'!$J10,IF(Inputs!$E$118="Finance Time",Inputs!$C$118*'Allocation Drivers'!D10/'Allocation Drivers'!$D$23/'Activity levels'!$J10,IF(Inputs!$E$118="Meals Provided",Inputs!$C$118*'Allocation Drivers'!E10/'Allocation Drivers'!$E$23/'Activity levels'!$J10,IF(Inputs!$E$118="Clinical Time",Inputs!$C$118*'Allocation Drivers'!F10/'Allocation Drivers'!$F$23/'Activity levels'!$J10,0))))),0))</f>
        <v>0</v>
      </c>
      <c r="J88" s="7">
        <f>IF(Inputs!$B$118="Direct",IF(Inputs!$D$118="Bereavement / Family Support / Living Well (Adult)",Inputs!$C$118/'Activity levels'!$J11,0),IF(Inputs!$B$118="Indirect",IF(Inputs!$E$118="Headcount",Inputs!$C$118*'Allocation Drivers'!B11/'Allocation Drivers'!$B$23/'Activity levels'!$J11,IF(Inputs!$E$118="Floor Space",Inputs!$C$118*'Allocation Drivers'!C11/'Allocation Drivers'!$C$23/'Activity levels'!$J11,IF(Inputs!$E$118="Finance Time",Inputs!$C$118*'Allocation Drivers'!D11/'Allocation Drivers'!$D$23/'Activity levels'!$J11,IF(Inputs!$E$118="Meals Provided",Inputs!$C$118*'Allocation Drivers'!E11/'Allocation Drivers'!$E$23/'Activity levels'!$J11,IF(Inputs!$E$118="Clinical Time",Inputs!$C$118*'Allocation Drivers'!F11/'Allocation Drivers'!$F$23/'Activity levels'!$J11,0))))),0))</f>
        <v>0</v>
      </c>
      <c r="K88" s="7">
        <f>IF(Inputs!$B$118="Direct",IF(Inputs!$D$118="Inpatient (Children)",Inputs!$C$118/'Activity levels'!$J12,0),IF(Inputs!$B$118="Indirect",IF(Inputs!$E$118="Headcount",Inputs!$C$118*'Allocation Drivers'!B12/'Allocation Drivers'!$B$23/'Activity levels'!$J12,IF(Inputs!$E$118="Floor Space",Inputs!$C$118*'Allocation Drivers'!C12/'Allocation Drivers'!$C$23/'Activity levels'!$J12,IF(Inputs!$E$118="Finance Time",Inputs!$C$118*'Allocation Drivers'!D12/'Allocation Drivers'!$D$23/'Activity levels'!$J12,IF(Inputs!$E$118="Meals Provided",Inputs!$C$118*'Allocation Drivers'!E12/'Allocation Drivers'!$E$23/'Activity levels'!$J12,IF(Inputs!$E$118="Clinical Time",Inputs!$C$118*'Allocation Drivers'!F12/'Allocation Drivers'!$F$23/'Activity levels'!$J12,0))))),0))</f>
        <v>0</v>
      </c>
      <c r="L88" s="7">
        <f>IF(Inputs!$B$118="Direct",IF(Inputs!$D$118="Outpatient  / Hospital Inreach (Children)",Inputs!$C$118/'Activity levels'!$J13,0),IF(Inputs!$B$118="Indirect",IF(Inputs!$E$118="Headcount",Inputs!$C$118*'Allocation Drivers'!B13/'Allocation Drivers'!$B$23/'Activity levels'!$J13,IF(Inputs!$E$118="Floor Space",Inputs!$C$118*'Allocation Drivers'!C13/'Allocation Drivers'!$C$23/'Activity levels'!$J13,IF(Inputs!$E$118="Finance Time",Inputs!$C$118*'Allocation Drivers'!D13/'Allocation Drivers'!$D$23/'Activity levels'!$J13,IF(Inputs!$E$118="Meals Provided",Inputs!$C$118*'Allocation Drivers'!E13/'Allocation Drivers'!$E$23/'Activity levels'!$J13,IF(Inputs!$E$118="Clinical Time",Inputs!$C$118*'Allocation Drivers'!F13/'Allocation Drivers'!$F$23/'Activity levels'!$J13,0))))),0))</f>
        <v>0</v>
      </c>
      <c r="M88" s="7">
        <f>IF(Inputs!$B$118="Direct",IF(Inputs!$D$118="Specialist Care at Home (Hospice at Home / Rapid Response etc) (Children)",Inputs!$C$118/'Activity levels'!$J14,0),IF(Inputs!$B$118="Indirect",IF(Inputs!$E$118="Headcount",Inputs!$C$118*'Allocation Drivers'!B14/'Allocation Drivers'!$B$23/'Activity levels'!$J14,IF(Inputs!$E$118="Floor Space",Inputs!$C$118*'Allocation Drivers'!C14/'Allocation Drivers'!$C$23/'Activity levels'!$J14,IF(Inputs!$E$118="Finance Time",Inputs!$C$118*'Allocation Drivers'!D14/'Allocation Drivers'!$D$23/'Activity levels'!$J14,IF(Inputs!$E$118="Meals Provided",Inputs!$C$118*'Allocation Drivers'!E14/'Allocation Drivers'!$E$23/'Activity levels'!$J14,IF(Inputs!$E$118="Clinical Time",Inputs!$C$118*'Allocation Drivers'!F14/'Allocation Drivers'!$F$23/'Activity levels'!$J14,0))))),0))</f>
        <v>0</v>
      </c>
      <c r="N88" s="7">
        <f>IF(Inputs!$B$118="Direct",IF(Inputs!$D$118="Generalist / Non-specialist Community Visits (Children)",Inputs!$C$118/'Activity levels'!$J15,0),IF(Inputs!$B$118="Indirect",IF(Inputs!$E$118="Headcount",Inputs!$C$118*'Allocation Drivers'!B15/'Allocation Drivers'!$B$23/'Activity levels'!$J15,IF(Inputs!$E$118="Floor Space",Inputs!$C$118*'Allocation Drivers'!C15/'Allocation Drivers'!$C$23/'Activity levels'!$J15,IF(Inputs!$E$118="Finance Time",Inputs!$C$118*'Allocation Drivers'!D15/'Allocation Drivers'!$D$23/'Activity levels'!$J15,IF(Inputs!$E$118="Meals Provided",Inputs!$C$118*'Allocation Drivers'!E15/'Allocation Drivers'!$E$23/'Activity levels'!$J15,IF(Inputs!$E$118="Clinical Time",Inputs!$C$118*'Allocation Drivers'!F15/'Allocation Drivers'!$F$23/'Activity levels'!$J15,0))))),0))</f>
        <v>0</v>
      </c>
      <c r="O88" s="7">
        <f>IF(Inputs!$B$118="Direct",IF(Inputs!$D$118="Do not use",Inputs!$C$118/'Activity levels'!$J17,0),IF(Inputs!$B$118="Indirect",IF(Inputs!$E$118="Headcount",Inputs!$C$118*'Allocation Drivers'!B16/'Allocation Drivers'!$B$23/'Activity levels'!$J17,IF(Inputs!$E$118="Floor Space",Inputs!$C$118*'Allocation Drivers'!C16/'Allocation Drivers'!$C$23/'Activity levels'!$J17,IF(Inputs!$E$118="Finance Time",Inputs!$C$118*'Allocation Drivers'!D16/'Allocation Drivers'!$D$23/'Activity levels'!$J17,IF(Inputs!$E$118="Meals Provided",Inputs!$C$118*'Allocation Drivers'!E16/'Allocation Drivers'!$E$23/'Activity levels'!$J17,IF(Inputs!$E$118="Clinical Time",Inputs!$C$118*'Allocation Drivers'!F16/'Allocation Drivers'!$F$23/'Activity levels'!$J17,0))))),0))</f>
        <v>0</v>
      </c>
      <c r="P88" s="7">
        <f>IF(Inputs!$B$118="Direct",IF(Inputs!$D$118="Do not use",Inputs!$C$118/'Activity levels'!$J18,0),IF(Inputs!$B$118="Indirect",IF(Inputs!$E$118="Headcount",Inputs!$C$118*'Allocation Drivers'!B17/'Allocation Drivers'!$B$23/'Activity levels'!$J18,IF(Inputs!$E$118="Floor Space",Inputs!$C$118*'Allocation Drivers'!C17/'Allocation Drivers'!$C$23/'Activity levels'!$J18,IF(Inputs!$E$118="Finance Time",Inputs!$C$118*'Allocation Drivers'!D17/'Allocation Drivers'!$D$23/'Activity levels'!$J18,IF(Inputs!$E$118="Meals Provided",Inputs!$C$118*'Allocation Drivers'!E17/'Allocation Drivers'!$E$23/'Activity levels'!$J18,IF(Inputs!$E$118="Clinical Time",Inputs!$C$118*'Allocation Drivers'!F17/'Allocation Drivers'!$F$23/'Activity levels'!$J18,0))))),0))</f>
        <v>0</v>
      </c>
      <c r="Q88" s="7">
        <f>IF(Inputs!$B$118="Direct",IF(Inputs!$D$118="Bereavement / Family support / Living well (Children)",Inputs!$C$118/'Activity levels'!$J19,0),IF(Inputs!$B$118="Indirect",IF(Inputs!$E$118="Headcount",Inputs!$C$118*'Allocation Drivers'!B18/'Allocation Drivers'!$B$23/'Activity levels'!$J19,IF(Inputs!$E$118="Floor Space",Inputs!$C$118*'Allocation Drivers'!C18/'Allocation Drivers'!$C$23/'Activity levels'!$J19,IF(Inputs!$E$118="Finance Time",Inputs!$C$118*'Allocation Drivers'!D18/'Allocation Drivers'!$D$23/'Activity levels'!$J19,IF(Inputs!$E$118="Meals Provided",Inputs!$C$118*'Allocation Drivers'!E18/'Allocation Drivers'!$E$23/'Activity levels'!$J19,IF(Inputs!$E$118="Clinical Time",Inputs!$C$118*'Allocation Drivers'!F18/'Allocation Drivers'!$F$23/'Activity levels'!$J19,0))))),0))</f>
        <v>0</v>
      </c>
    </row>
    <row r="89" spans="1:17" x14ac:dyDescent="0.2">
      <c r="A89" t="s">
        <v>117</v>
      </c>
      <c r="B89" s="7">
        <f>IF(Inputs!$B$119="Direct",IF(Inputs!$D$119="Inpatient (Adult)",Inputs!$C$119/'Activity levels'!$J4,0),IF(Inputs!$B$119="Indirect",IF(Inputs!$E$119="Headcount",Inputs!$C$119*'Allocation Drivers'!B4/'Allocation Drivers'!$B$23/'Activity levels'!$J4,IF(Inputs!$E$119="Floor Space",Inputs!$C$119*'Allocation Drivers'!C4/'Allocation Drivers'!$C$23/'Activity levels'!$J4,IF(Inputs!$E$119="Finance Time",Inputs!$C$119*'Allocation Drivers'!D4/'Allocation Drivers'!$D$23/'Activity levels'!$J4,IF(Inputs!$E$119="Meals Provided",Inputs!$C$119*'Allocation Drivers'!E4/'Allocation Drivers'!$E$23/'Activity levels'!$J4,IF(Inputs!$E$119="Clinical Time",Inputs!$C$119*'Allocation Drivers'!F4/'Allocation Drivers'!$F$23/'Activity levels'!$J4,0))))),0))</f>
        <v>0</v>
      </c>
      <c r="C89" s="7">
        <f>IF(Inputs!$B$119="Direct",IF(Inputs!$D$119="Outpatient / Hospital Inreach (Adult)",Inputs!$C$119/'Activity levels'!$J5,0),IF(Inputs!$B$119="Indirect",IF(Inputs!$E$119="Headcount",Inputs!$C$119*'Allocation Drivers'!B5/'Allocation Drivers'!$B$23/'Activity levels'!$J5,IF(Inputs!$E$119="Floor Space",Inputs!$C$119*'Allocation Drivers'!C5/'Allocation Drivers'!$C$23/'Activity levels'!$J5,IF(Inputs!$E$119="Finance Time",Inputs!$C$119*'Allocation Drivers'!D5/'Allocation Drivers'!$D$23/'Activity levels'!$J5,IF(Inputs!$E$119="Meals Provided",Inputs!$C$119*'Allocation Drivers'!E5/'Allocation Drivers'!$E$23/'Activity levels'!$J5,IF(Inputs!$E$119="Clinical Time",Inputs!$C$119*'Allocation Drivers'!F5/'Allocation Drivers'!$F$23/'Activity levels'!$J5,0))))),0))</f>
        <v>0</v>
      </c>
      <c r="D89" s="7">
        <f>IF(Inputs!$B$119="Direct",IF(Inputs!$D$119="Specialist Care at Home (Hospice at Home / Rapid Response etc) (Adult)",Inputs!$C$119/'Activity levels'!$J6,0),IF(Inputs!$B$119="Indirect",IF(Inputs!$E$119="Headcount",Inputs!$C$119*'Allocation Drivers'!B6/'Allocation Drivers'!$B$23/'Activity levels'!$J6,IF(Inputs!$E$119="Floor Space",Inputs!$C$119*'Allocation Drivers'!C6/'Allocation Drivers'!$C$23/'Activity levels'!$J6,IF(Inputs!$E$119="Finance Time",Inputs!$C$119*'Allocation Drivers'!D6/'Allocation Drivers'!$D$23/'Activity levels'!$J6,IF(Inputs!$E$119="Meals Provided",Inputs!$C$119*'Allocation Drivers'!E6/'Allocation Drivers'!$E$23/'Activity levels'!$J6,IF(Inputs!$E$119="Clinical Time",Inputs!$C$119*'Allocation Drivers'!F6/'Allocation Drivers'!$F$23/'Activity levels'!$J6,0))))),0))</f>
        <v>0</v>
      </c>
      <c r="E89" s="7">
        <f>IF(Inputs!$B$119="Direct",IF(Inputs!$D$119="Generalist / Non-specialist Community Visits (Adult)",Inputs!$C$119/'Activity levels'!$J7,0),IF(Inputs!$B$119="Indirect",IF(Inputs!$E$119="Headcount",Inputs!$C$119*'Allocation Drivers'!B7/'Allocation Drivers'!$B$23/'Activity levels'!$J7,IF(Inputs!$E$119="Floor Space",Inputs!$C$119*'Allocation Drivers'!C7/'Allocation Drivers'!$C$23/'Activity levels'!$J7,IF(Inputs!$E$119="Finance Time",Inputs!$C$119*'Allocation Drivers'!D7/'Allocation Drivers'!$D$23/'Activity levels'!$J7,IF(Inputs!$E$119="Meals Provided",Inputs!$C$119*'Allocation Drivers'!E7/'Allocation Drivers'!$E$23/'Activity levels'!$J7,IF(Inputs!$E$119="Clinical Time",Inputs!$C$119*'Allocation Drivers'!F7/'Allocation Drivers'!$F$23/'Activity levels'!$J7,0))))),0))</f>
        <v>0</v>
      </c>
      <c r="F89" s="7">
        <f>IF(Inputs!$B$119="Direct",IF(Inputs!$D$119="Domicilliary Care",Inputs!$C$119/'Activity levels'!$J16,0),IF(Inputs!$B$119="Indirect",IF(Inputs!$E$119="Headcount",Inputs!$C$119*'Allocation Drivers'!B15/'Allocation Drivers'!$B$23/'Activity levels'!$J16,IF(Inputs!$E$119="Floor Space",Inputs!$C$119*'Allocation Drivers'!C15/'Allocation Drivers'!$C$23/'Activity levels'!$J16,IF(Inputs!$E$119="Finance Time",Inputs!$C$119*'Allocation Drivers'!D15/'Allocation Drivers'!$D$23/'Activity levels'!$J16,IF(Inputs!$E$119="Meals Provided",Inputs!$C$119*'Allocation Drivers'!E15/'Allocation Drivers'!$E$23/'Activity levels'!$J16,IF(Inputs!$E$119="Clinical Time",Inputs!$C$119*'Allocation Drivers'!F15/'Allocation Drivers'!$F$23/'Activity levels'!$J16,0))))),0))</f>
        <v>0</v>
      </c>
      <c r="G89" s="7">
        <f>IF(Inputs!$B$119="Direct",IF(Inputs!$D$119="Lymphoedema",Inputs!$C$119/'Activity levels'!$J8,0),IF(Inputs!$B$119="Indirect",IF(Inputs!$E$119="Headcount",Inputs!$C$119*'Allocation Drivers'!B8/'Allocation Drivers'!$B$23/'Activity levels'!$J8,IF(Inputs!$E$119="Floor Space",Inputs!$C$119*'Allocation Drivers'!C8/'Allocation Drivers'!$C$23/'Activity levels'!$J8,IF(Inputs!$E$119="Finance Time",Inputs!$C$119*'Allocation Drivers'!D8/'Allocation Drivers'!$D$23/'Activity levels'!$J8,IF(Inputs!$E$119="Meals Provided",Inputs!$C$119*'Allocation Drivers'!E8/'Allocation Drivers'!$E$23/'Activity levels'!$J8,IF(Inputs!$E$119="Clinical Time",Inputs!$C$119*'Allocation Drivers'!F8/'Allocation Drivers'!$F$23/'Activity levels'!$J8,0))))),0))</f>
        <v>0</v>
      </c>
      <c r="H89" s="7">
        <f>IF(Inputs!$B$119="Direct",IF(Inputs!$D$119="Education",Inputs!$C$119/'Activity levels'!$J9,0),IF(Inputs!$B$119="Indirect",IF(Inputs!$E$119="Headcount",Inputs!$C$119*'Allocation Drivers'!B9/'Allocation Drivers'!$B$23/'Activity levels'!$J9,IF(Inputs!$E$119="Floor Space",Inputs!$C$119*'Allocation Drivers'!C9/'Allocation Drivers'!$C$23/'Activity levels'!$J9,IF(Inputs!$E$119="Finance Time",Inputs!$C$119*'Allocation Drivers'!D9/'Allocation Drivers'!$D$23/'Activity levels'!$J9,IF(Inputs!$E$119="Meals Provided",Inputs!$C$119*'Allocation Drivers'!E9/'Allocation Drivers'!$E$23/'Activity levels'!$J9,IF(Inputs!$E$119="Clinical Time",Inputs!$C$119*'Allocation Drivers'!F9/'Allocation Drivers'!$F$23/'Activity levels'!$J9,0))))),0))</f>
        <v>0</v>
      </c>
      <c r="I89" s="7">
        <f>IF(Inputs!$B$119="Direct",IF(Inputs!$D$119="Research",Inputs!$C$119/'Activity levels'!$J10,0),IF(Inputs!$B$119="Indirect",IF(Inputs!$E$119="Headcount",Inputs!$C$119*'Allocation Drivers'!B10/'Allocation Drivers'!$B$23/'Activity levels'!$J10,IF(Inputs!$E$119="Floor Space",Inputs!$C$119*'Allocation Drivers'!C10/'Allocation Drivers'!$C$23/'Activity levels'!$J10,IF(Inputs!$E$119="Finance Time",Inputs!$C$119*'Allocation Drivers'!D10/'Allocation Drivers'!$D$23/'Activity levels'!$J10,IF(Inputs!$E$119="Meals Provided",Inputs!$C$119*'Allocation Drivers'!E10/'Allocation Drivers'!$E$23/'Activity levels'!$J10,IF(Inputs!$E$119="Clinical Time",Inputs!$C$119*'Allocation Drivers'!F10/'Allocation Drivers'!$F$23/'Activity levels'!$J10,0))))),0))</f>
        <v>0</v>
      </c>
      <c r="J89" s="7">
        <f>IF(Inputs!$B$119="Direct",IF(Inputs!$D$119="Bereavement / Family Support / Living Well (Adult)",Inputs!$C$119/'Activity levels'!$J11,0),IF(Inputs!$B$119="Indirect",IF(Inputs!$E$119="Headcount",Inputs!$C$119*'Allocation Drivers'!B11/'Allocation Drivers'!$B$23/'Activity levels'!$J11,IF(Inputs!$E$119="Floor Space",Inputs!$C$119*'Allocation Drivers'!C11/'Allocation Drivers'!$C$23/'Activity levels'!$J11,IF(Inputs!$E$119="Finance Time",Inputs!$C$119*'Allocation Drivers'!D11/'Allocation Drivers'!$D$23/'Activity levels'!$J11,IF(Inputs!$E$119="Meals Provided",Inputs!$C$119*'Allocation Drivers'!E11/'Allocation Drivers'!$E$23/'Activity levels'!$J11,IF(Inputs!$E$119="Clinical Time",Inputs!$C$119*'Allocation Drivers'!F11/'Allocation Drivers'!$F$23/'Activity levels'!$J11,0))))),0))</f>
        <v>0</v>
      </c>
      <c r="K89" s="7">
        <f>IF(Inputs!$B$119="Direct",IF(Inputs!$D$119="Inpatient (Children)",Inputs!$C$119/'Activity levels'!$J12,0),IF(Inputs!$B$119="Indirect",IF(Inputs!$E$119="Headcount",Inputs!$C$119*'Allocation Drivers'!B12/'Allocation Drivers'!$B$23/'Activity levels'!$J12,IF(Inputs!$E$119="Floor Space",Inputs!$C$119*'Allocation Drivers'!C12/'Allocation Drivers'!$C$23/'Activity levels'!$J12,IF(Inputs!$E$119="Finance Time",Inputs!$C$119*'Allocation Drivers'!D12/'Allocation Drivers'!$D$23/'Activity levels'!$J12,IF(Inputs!$E$119="Meals Provided",Inputs!$C$119*'Allocation Drivers'!E12/'Allocation Drivers'!$E$23/'Activity levels'!$J12,IF(Inputs!$E$119="Clinical Time",Inputs!$C$119*'Allocation Drivers'!F12/'Allocation Drivers'!$F$23/'Activity levels'!$J12,0))))),0))</f>
        <v>0</v>
      </c>
      <c r="L89" s="7">
        <f>IF(Inputs!$B$119="Direct",IF(Inputs!$D$119="Outpatient  / Hospital Inreach (Children)",Inputs!$C$119/'Activity levels'!$J13,0),IF(Inputs!$B$119="Indirect",IF(Inputs!$E$119="Headcount",Inputs!$C$119*'Allocation Drivers'!B13/'Allocation Drivers'!$B$23/'Activity levels'!$J13,IF(Inputs!$E$119="Floor Space",Inputs!$C$119*'Allocation Drivers'!C13/'Allocation Drivers'!$C$23/'Activity levels'!$J13,IF(Inputs!$E$119="Finance Time",Inputs!$C$119*'Allocation Drivers'!D13/'Allocation Drivers'!$D$23/'Activity levels'!$J13,IF(Inputs!$E$119="Meals Provided",Inputs!$C$119*'Allocation Drivers'!E13/'Allocation Drivers'!$E$23/'Activity levels'!$J13,IF(Inputs!$E$119="Clinical Time",Inputs!$C$119*'Allocation Drivers'!F13/'Allocation Drivers'!$F$23/'Activity levels'!$J13,0))))),0))</f>
        <v>0</v>
      </c>
      <c r="M89" s="7">
        <f>IF(Inputs!$B$119="Direct",IF(Inputs!$D$119="Specialist Care at Home (Hospice at Home / Rapid Response etc) (Children)",Inputs!$C$119/'Activity levels'!$J14,0),IF(Inputs!$B$119="Indirect",IF(Inputs!$E$119="Headcount",Inputs!$C$119*'Allocation Drivers'!B14/'Allocation Drivers'!$B$23/'Activity levels'!$J14,IF(Inputs!$E$119="Floor Space",Inputs!$C$119*'Allocation Drivers'!C14/'Allocation Drivers'!$C$23/'Activity levels'!$J14,IF(Inputs!$E$119="Finance Time",Inputs!$C$119*'Allocation Drivers'!D14/'Allocation Drivers'!$D$23/'Activity levels'!$J14,IF(Inputs!$E$119="Meals Provided",Inputs!$C$119*'Allocation Drivers'!E14/'Allocation Drivers'!$E$23/'Activity levels'!$J14,IF(Inputs!$E$119="Clinical Time",Inputs!$C$119*'Allocation Drivers'!F14/'Allocation Drivers'!$F$23/'Activity levels'!$J14,0))))),0))</f>
        <v>0</v>
      </c>
      <c r="N89" s="7">
        <f>IF(Inputs!$B$119="Direct",IF(Inputs!$D$119="Generalist / Non-specialist Community Visits (Children)",Inputs!$C$119/'Activity levels'!$J15,0),IF(Inputs!$B$119="Indirect",IF(Inputs!$E$119="Headcount",Inputs!$C$119*'Allocation Drivers'!B15/'Allocation Drivers'!$B$23/'Activity levels'!$J15,IF(Inputs!$E$119="Floor Space",Inputs!$C$119*'Allocation Drivers'!C15/'Allocation Drivers'!$C$23/'Activity levels'!$J15,IF(Inputs!$E$119="Finance Time",Inputs!$C$119*'Allocation Drivers'!D15/'Allocation Drivers'!$D$23/'Activity levels'!$J15,IF(Inputs!$E$119="Meals Provided",Inputs!$C$119*'Allocation Drivers'!E15/'Allocation Drivers'!$E$23/'Activity levels'!$J15,IF(Inputs!$E$119="Clinical Time",Inputs!$C$119*'Allocation Drivers'!F15/'Allocation Drivers'!$F$23/'Activity levels'!$J15,0))))),0))</f>
        <v>0</v>
      </c>
      <c r="O89" s="7">
        <f>IF(Inputs!$B$119="Direct",IF(Inputs!$D$119="Do not use",Inputs!$C$119/'Activity levels'!$J17,0),IF(Inputs!$B$119="Indirect",IF(Inputs!$E$119="Headcount",Inputs!$C$119*'Allocation Drivers'!B16/'Allocation Drivers'!$B$23/'Activity levels'!$J17,IF(Inputs!$E$119="Floor Space",Inputs!$C$119*'Allocation Drivers'!C16/'Allocation Drivers'!$C$23/'Activity levels'!$J17,IF(Inputs!$E$119="Finance Time",Inputs!$C$119*'Allocation Drivers'!D16/'Allocation Drivers'!$D$23/'Activity levels'!$J17,IF(Inputs!$E$119="Meals Provided",Inputs!$C$119*'Allocation Drivers'!E16/'Allocation Drivers'!$E$23/'Activity levels'!$J17,IF(Inputs!$E$119="Clinical Time",Inputs!$C$119*'Allocation Drivers'!F16/'Allocation Drivers'!$F$23/'Activity levels'!$J17,0))))),0))</f>
        <v>0</v>
      </c>
      <c r="P89" s="7">
        <f>IF(Inputs!$B$119="Direct",IF(Inputs!$D$119="Do not use",Inputs!$C$119/'Activity levels'!$J18,0),IF(Inputs!$B$119="Indirect",IF(Inputs!$E$119="Headcount",Inputs!$C$119*'Allocation Drivers'!B17/'Allocation Drivers'!$B$23/'Activity levels'!$J18,IF(Inputs!$E$119="Floor Space",Inputs!$C$119*'Allocation Drivers'!C17/'Allocation Drivers'!$C$23/'Activity levels'!$J18,IF(Inputs!$E$119="Finance Time",Inputs!$C$119*'Allocation Drivers'!D17/'Allocation Drivers'!$D$23/'Activity levels'!$J18,IF(Inputs!$E$119="Meals Provided",Inputs!$C$119*'Allocation Drivers'!E17/'Allocation Drivers'!$E$23/'Activity levels'!$J18,IF(Inputs!$E$119="Clinical Time",Inputs!$C$119*'Allocation Drivers'!F17/'Allocation Drivers'!$F$23/'Activity levels'!$J18,0))))),0))</f>
        <v>0</v>
      </c>
      <c r="Q89" s="7">
        <f>IF(Inputs!$B$119="Direct",IF(Inputs!$D$119="Bereavement / Family support / Living well (Children)",Inputs!$C$119/'Activity levels'!$J19,0),IF(Inputs!$B$119="Indirect",IF(Inputs!$E$119="Headcount",Inputs!$C$119*'Allocation Drivers'!B18/'Allocation Drivers'!$B$23/'Activity levels'!$J19,IF(Inputs!$E$119="Floor Space",Inputs!$C$119*'Allocation Drivers'!C18/'Allocation Drivers'!$C$23/'Activity levels'!$J19,IF(Inputs!$E$119="Finance Time",Inputs!$C$119*'Allocation Drivers'!D18/'Allocation Drivers'!$D$23/'Activity levels'!$J19,IF(Inputs!$E$119="Meals Provided",Inputs!$C$119*'Allocation Drivers'!E18/'Allocation Drivers'!$E$23/'Activity levels'!$J19,IF(Inputs!$E$119="Clinical Time",Inputs!$C$119*'Allocation Drivers'!F18/'Allocation Drivers'!$F$23/'Activity levels'!$J19,0))))),0))</f>
        <v>0</v>
      </c>
    </row>
    <row r="90" spans="1:17" x14ac:dyDescent="0.2">
      <c r="A90" t="s">
        <v>119</v>
      </c>
      <c r="B90" s="7">
        <f>IF(Inputs!$B$120="Direct",IF(Inputs!$D$120="Inpatient (Adult)",Inputs!$C$120/'Activity levels'!$J4,0),IF(Inputs!$B$120="Indirect",IF(Inputs!$E$120="Headcount",Inputs!$C$120*'Allocation Drivers'!B4/'Allocation Drivers'!$B$23/'Activity levels'!$J4,IF(Inputs!$E$120="Floor Space",Inputs!$C$120*'Allocation Drivers'!C4/'Allocation Drivers'!$C$23/'Activity levels'!$J4,IF(Inputs!$E$120="Finance Time",Inputs!$C$120*'Allocation Drivers'!D4/'Allocation Drivers'!$D$23/'Activity levels'!$J4,IF(Inputs!$E$120="Meals Provided",Inputs!$C$120*'Allocation Drivers'!E4/'Allocation Drivers'!$E$23/'Activity levels'!$J4,IF(Inputs!$E$120="Clinical Time",Inputs!$C$120*'Allocation Drivers'!F4/'Allocation Drivers'!$F$23/'Activity levels'!$J4,0))))),0))</f>
        <v>0</v>
      </c>
      <c r="C90" s="7">
        <f>IF(Inputs!$B$120="Direct",IF(Inputs!$D$120="Outpatient / Hospital Inreach (Adult)",Inputs!$C$120/'Activity levels'!$J5,0),IF(Inputs!$B$120="Indirect",IF(Inputs!$E$120="Headcount",Inputs!$C$120*'Allocation Drivers'!B5/'Allocation Drivers'!$B$23/'Activity levels'!$J5,IF(Inputs!$E$120="Floor Space",Inputs!$C$120*'Allocation Drivers'!C5/'Allocation Drivers'!$C$23/'Activity levels'!$J5,IF(Inputs!$E$120="Finance Time",Inputs!$C$120*'Allocation Drivers'!D5/'Allocation Drivers'!$D$23/'Activity levels'!$J5,IF(Inputs!$E$120="Meals Provided",Inputs!$C$120*'Allocation Drivers'!E5/'Allocation Drivers'!$E$23/'Activity levels'!$J5,IF(Inputs!$E$120="Clinical Time",Inputs!$C$120*'Allocation Drivers'!F5/'Allocation Drivers'!$F$23/'Activity levels'!$J5,0))))),0))</f>
        <v>0</v>
      </c>
      <c r="D90" s="7">
        <f>IF(Inputs!$B$120="Direct",IF(Inputs!$D$120="Specialist Care at Home (Hospice at Home / Rapid Response etc) (Adult)",Inputs!$C$120/'Activity levels'!$J6,0),IF(Inputs!$B$120="Indirect",IF(Inputs!$E$120="Headcount",Inputs!$C$120*'Allocation Drivers'!B6/'Allocation Drivers'!$B$23/'Activity levels'!$J6,IF(Inputs!$E$120="Floor Space",Inputs!$C$120*'Allocation Drivers'!C6/'Allocation Drivers'!$C$23/'Activity levels'!$J6,IF(Inputs!$E$120="Finance Time",Inputs!$C$120*'Allocation Drivers'!D6/'Allocation Drivers'!$D$23/'Activity levels'!$J6,IF(Inputs!$E$120="Meals Provided",Inputs!$C$120*'Allocation Drivers'!E6/'Allocation Drivers'!$E$23/'Activity levels'!$J6,IF(Inputs!$E$120="Clinical Time",Inputs!$C$120*'Allocation Drivers'!F6/'Allocation Drivers'!$F$23/'Activity levels'!$J6,0))))),0))</f>
        <v>0</v>
      </c>
      <c r="E90" s="7">
        <f>IF(Inputs!$B$120="Direct",IF(Inputs!$D$120="Generalist / Non-specialist Community Visits (Adult)",Inputs!$C$120/'Activity levels'!$J7,0),IF(Inputs!$B$120="Indirect",IF(Inputs!$E$120="Headcount",Inputs!$C$120*'Allocation Drivers'!B7/'Allocation Drivers'!$B$23/'Activity levels'!$J7,IF(Inputs!$E$120="Floor Space",Inputs!$C$120*'Allocation Drivers'!C7/'Allocation Drivers'!$C$23/'Activity levels'!$J7,IF(Inputs!$E$120="Finance Time",Inputs!$C$120*'Allocation Drivers'!D7/'Allocation Drivers'!$D$23/'Activity levels'!$J7,IF(Inputs!$E$120="Meals Provided",Inputs!$C$120*'Allocation Drivers'!E7/'Allocation Drivers'!$E$23/'Activity levels'!$J7,IF(Inputs!$E$120="Clinical Time",Inputs!$C$120*'Allocation Drivers'!F7/'Allocation Drivers'!$F$23/'Activity levels'!$J7,0))))),0))</f>
        <v>0</v>
      </c>
      <c r="F90" s="7">
        <f>IF(Inputs!$B$120="Direct",IF(Inputs!$D$120="Domicilliary Care",Inputs!$C$120/'Activity levels'!$J16,0),IF(Inputs!$B$120="Indirect",IF(Inputs!$E$120="Headcount",Inputs!$C$120*'Allocation Drivers'!B15/'Allocation Drivers'!$B$23/'Activity levels'!$J16,IF(Inputs!$E$120="Floor Space",Inputs!$C$120*'Allocation Drivers'!C15/'Allocation Drivers'!$C$23/'Activity levels'!$J16,IF(Inputs!$E$120="Finance Time",Inputs!$C$120*'Allocation Drivers'!D15/'Allocation Drivers'!$D$23/'Activity levels'!$J16,IF(Inputs!$E$120="Meals Provided",Inputs!$C$120*'Allocation Drivers'!E15/'Allocation Drivers'!$E$23/'Activity levels'!$J16,IF(Inputs!$E$120="Clinical Time",Inputs!$C$120*'Allocation Drivers'!F15/'Allocation Drivers'!$F$23/'Activity levels'!$J16,0))))),0))</f>
        <v>0</v>
      </c>
      <c r="G90" s="7">
        <f>IF(Inputs!$B$120="Direct",IF(Inputs!$D$120="Lymphoedema",Inputs!$C$120/'Activity levels'!$J8,0),IF(Inputs!$B$120="Indirect",IF(Inputs!$E$120="Headcount",Inputs!$C$120*'Allocation Drivers'!B8/'Allocation Drivers'!$B$23/'Activity levels'!$J8,IF(Inputs!$E$120="Floor Space",Inputs!$C$120*'Allocation Drivers'!C8/'Allocation Drivers'!$C$23/'Activity levels'!$J8,IF(Inputs!$E$120="Finance Time",Inputs!$C$120*'Allocation Drivers'!D8/'Allocation Drivers'!$D$23/'Activity levels'!$J8,IF(Inputs!$E$120="Meals Provided",Inputs!$C$120*'Allocation Drivers'!E8/'Allocation Drivers'!$E$23/'Activity levels'!$J8,IF(Inputs!$E$120="Clinical Time",Inputs!$C$120*'Allocation Drivers'!F8/'Allocation Drivers'!$F$23/'Activity levels'!$J8,0))))),0))</f>
        <v>0</v>
      </c>
      <c r="H90" s="7">
        <f>IF(Inputs!$B$120="Direct",IF(Inputs!$D$120="Education",Inputs!$C$120/'Activity levels'!$J9,0),IF(Inputs!$B$120="Indirect",IF(Inputs!$E$120="Headcount",Inputs!$C$120*'Allocation Drivers'!B9/'Allocation Drivers'!$B$23/'Activity levels'!$J9,IF(Inputs!$E$120="Floor Space",Inputs!$C$120*'Allocation Drivers'!C9/'Allocation Drivers'!$C$23/'Activity levels'!$J9,IF(Inputs!$E$120="Finance Time",Inputs!$C$120*'Allocation Drivers'!D9/'Allocation Drivers'!$D$23/'Activity levels'!$J9,IF(Inputs!$E$120="Meals Provided",Inputs!$C$120*'Allocation Drivers'!E9/'Allocation Drivers'!$E$23/'Activity levels'!$J9,IF(Inputs!$E$120="Clinical Time",Inputs!$C$120*'Allocation Drivers'!F9/'Allocation Drivers'!$F$23/'Activity levels'!$J9,0))))),0))</f>
        <v>0</v>
      </c>
      <c r="I90" s="7">
        <f>IF(Inputs!$B$120="Direct",IF(Inputs!$D$120="Research",Inputs!$C$120/'Activity levels'!$J10,0),IF(Inputs!$B$120="Indirect",IF(Inputs!$E$120="Headcount",Inputs!$C$120*'Allocation Drivers'!B10/'Allocation Drivers'!$B$23/'Activity levels'!$J10,IF(Inputs!$E$120="Floor Space",Inputs!$C$120*'Allocation Drivers'!C10/'Allocation Drivers'!$C$23/'Activity levels'!$J10,IF(Inputs!$E$120="Finance Time",Inputs!$C$120*'Allocation Drivers'!D10/'Allocation Drivers'!$D$23/'Activity levels'!$J10,IF(Inputs!$E$120="Meals Provided",Inputs!$C$120*'Allocation Drivers'!E10/'Allocation Drivers'!$E$23/'Activity levels'!$J10,IF(Inputs!$E$120="Clinical Time",Inputs!$C$120*'Allocation Drivers'!F10/'Allocation Drivers'!$F$23/'Activity levels'!$J10,0))))),0))</f>
        <v>0</v>
      </c>
      <c r="J90" s="7">
        <f>IF(Inputs!$B$120="Direct",IF(Inputs!$D$120="Bereavement / Family Support / Living Well (Adult)",Inputs!$C$120/'Activity levels'!$J11,0),IF(Inputs!$B$120="Indirect",IF(Inputs!$E$120="Headcount",Inputs!$C$120*'Allocation Drivers'!B11/'Allocation Drivers'!$B$23/'Activity levels'!$J11,IF(Inputs!$E$120="Floor Space",Inputs!$C$120*'Allocation Drivers'!C11/'Allocation Drivers'!$C$23/'Activity levels'!$J11,IF(Inputs!$E$120="Finance Time",Inputs!$C$120*'Allocation Drivers'!D11/'Allocation Drivers'!$D$23/'Activity levels'!$J11,IF(Inputs!$E$120="Meals Provided",Inputs!$C$120*'Allocation Drivers'!E11/'Allocation Drivers'!$E$23/'Activity levels'!$J11,IF(Inputs!$E$120="Clinical Time",Inputs!$C$120*'Allocation Drivers'!F11/'Allocation Drivers'!$F$23/'Activity levels'!$J11,0))))),0))</f>
        <v>0</v>
      </c>
      <c r="K90" s="7">
        <f>IF(Inputs!$B$120="Direct",IF(Inputs!$D$120="Inpatient (Children)",Inputs!$C$120/'Activity levels'!$J12,0),IF(Inputs!$B$120="Indirect",IF(Inputs!$E$120="Headcount",Inputs!$C$120*'Allocation Drivers'!B12/'Allocation Drivers'!$B$23/'Activity levels'!$J12,IF(Inputs!$E$120="Floor Space",Inputs!$C$120*'Allocation Drivers'!C12/'Allocation Drivers'!$C$23/'Activity levels'!$J12,IF(Inputs!$E$120="Finance Time",Inputs!$C$120*'Allocation Drivers'!D12/'Allocation Drivers'!$D$23/'Activity levels'!$J12,IF(Inputs!$E$120="Meals Provided",Inputs!$C$120*'Allocation Drivers'!E12/'Allocation Drivers'!$E$23/'Activity levels'!$J12,IF(Inputs!$E$120="Clinical Time",Inputs!$C$120*'Allocation Drivers'!F12/'Allocation Drivers'!$F$23/'Activity levels'!$J12,0))))),0))</f>
        <v>0</v>
      </c>
      <c r="L90" s="7">
        <f>IF(Inputs!$B$120="Direct",IF(Inputs!$D$120="Outpatient  / Hospital Inreach (Children)",Inputs!$C$120/'Activity levels'!$J13,0),IF(Inputs!$B$120="Indirect",IF(Inputs!$E$120="Headcount",Inputs!$C$120*'Allocation Drivers'!B13/'Allocation Drivers'!$B$23/'Activity levels'!$J13,IF(Inputs!$E$120="Floor Space",Inputs!$C$120*'Allocation Drivers'!C13/'Allocation Drivers'!$C$23/'Activity levels'!$J13,IF(Inputs!$E$120="Finance Time",Inputs!$C$120*'Allocation Drivers'!D13/'Allocation Drivers'!$D$23/'Activity levels'!$J13,IF(Inputs!$E$120="Meals Provided",Inputs!$C$120*'Allocation Drivers'!E13/'Allocation Drivers'!$E$23/'Activity levels'!$J13,IF(Inputs!$E$120="Clinical Time",Inputs!$C$120*'Allocation Drivers'!F13/'Allocation Drivers'!$F$23/'Activity levels'!$J13,0))))),0))</f>
        <v>0</v>
      </c>
      <c r="M90" s="7">
        <f>IF(Inputs!$B$120="Direct",IF(Inputs!$D$120="Specialist Care at Home (Hospice at Home / Rapid Response etc) (Children)",Inputs!$C$120/'Activity levels'!$J14,0),IF(Inputs!$B$120="Indirect",IF(Inputs!$E$120="Headcount",Inputs!$C$120*'Allocation Drivers'!B14/'Allocation Drivers'!$B$23/'Activity levels'!$J14,IF(Inputs!$E$120="Floor Space",Inputs!$C$120*'Allocation Drivers'!C14/'Allocation Drivers'!$C$23/'Activity levels'!$J14,IF(Inputs!$E$120="Finance Time",Inputs!$C$120*'Allocation Drivers'!D14/'Allocation Drivers'!$D$23/'Activity levels'!$J14,IF(Inputs!$E$120="Meals Provided",Inputs!$C$120*'Allocation Drivers'!E14/'Allocation Drivers'!$E$23/'Activity levels'!$J14,IF(Inputs!$E$120="Clinical Time",Inputs!$C$120*'Allocation Drivers'!F14/'Allocation Drivers'!$F$23/'Activity levels'!$J14,0))))),0))</f>
        <v>0</v>
      </c>
      <c r="N90" s="7">
        <f>IF(Inputs!$B$120="Direct",IF(Inputs!$D$120="Generalist / Non-specialist Community Visits (Children)",Inputs!$C$120/'Activity levels'!$J15,0),IF(Inputs!$B$120="Indirect",IF(Inputs!$E$120="Headcount",Inputs!$C$120*'Allocation Drivers'!B15/'Allocation Drivers'!$B$23/'Activity levels'!$J15,IF(Inputs!$E$120="Floor Space",Inputs!$C$120*'Allocation Drivers'!C15/'Allocation Drivers'!$C$23/'Activity levels'!$J15,IF(Inputs!$E$120="Finance Time",Inputs!$C$120*'Allocation Drivers'!D15/'Allocation Drivers'!$D$23/'Activity levels'!$J15,IF(Inputs!$E$120="Meals Provided",Inputs!$C$120*'Allocation Drivers'!E15/'Allocation Drivers'!$E$23/'Activity levels'!$J15,IF(Inputs!$E$120="Clinical Time",Inputs!$C$120*'Allocation Drivers'!F15/'Allocation Drivers'!$F$23/'Activity levels'!$J15,0))))),0))</f>
        <v>0</v>
      </c>
      <c r="O90" s="7">
        <f>IF(Inputs!$B$120="Direct",IF(Inputs!$D$120="Do not use",Inputs!$C$120/'Activity levels'!$J17,0),IF(Inputs!$B$120="Indirect",IF(Inputs!$E$120="Headcount",Inputs!$C$120*'Allocation Drivers'!B16/'Allocation Drivers'!$B$23/'Activity levels'!$J17,IF(Inputs!$E$120="Floor Space",Inputs!$C$120*'Allocation Drivers'!C16/'Allocation Drivers'!$C$23/'Activity levels'!$J17,IF(Inputs!$E$120="Finance Time",Inputs!$C$120*'Allocation Drivers'!D16/'Allocation Drivers'!$D$23/'Activity levels'!$J17,IF(Inputs!$E$120="Meals Provided",Inputs!$C$120*'Allocation Drivers'!E16/'Allocation Drivers'!$E$23/'Activity levels'!$J17,IF(Inputs!$E$120="Clinical Time",Inputs!$C$120*'Allocation Drivers'!F16/'Allocation Drivers'!$F$23/'Activity levels'!$J17,0))))),0))</f>
        <v>0</v>
      </c>
      <c r="P90" s="7">
        <f>IF(Inputs!$B$120="Direct",IF(Inputs!$D$120="Do not use",Inputs!$C$120/'Activity levels'!$J18,0),IF(Inputs!$B$120="Indirect",IF(Inputs!$E$120="Headcount",Inputs!$C$120*'Allocation Drivers'!B17/'Allocation Drivers'!$B$23/'Activity levels'!$J18,IF(Inputs!$E$120="Floor Space",Inputs!$C$120*'Allocation Drivers'!C17/'Allocation Drivers'!$C$23/'Activity levels'!$J18,IF(Inputs!$E$120="Finance Time",Inputs!$C$120*'Allocation Drivers'!D17/'Allocation Drivers'!$D$23/'Activity levels'!$J18,IF(Inputs!$E$120="Meals Provided",Inputs!$C$120*'Allocation Drivers'!E17/'Allocation Drivers'!$E$23/'Activity levels'!$J18,IF(Inputs!$E$120="Clinical Time",Inputs!$C$120*'Allocation Drivers'!F17/'Allocation Drivers'!$F$23/'Activity levels'!$J18,0))))),0))</f>
        <v>0</v>
      </c>
      <c r="Q90" s="7">
        <f>IF(Inputs!$B$120="Direct",IF(Inputs!$D$120="Bereavement / Family support / Living well (Children)",Inputs!$C$120/'Activity levels'!$J19,0),IF(Inputs!$B$120="Indirect",IF(Inputs!$E$120="Headcount",Inputs!$C$120*'Allocation Drivers'!B18/'Allocation Drivers'!$B$23/'Activity levels'!$J19,IF(Inputs!$E$120="Floor Space",Inputs!$C$120*'Allocation Drivers'!C18/'Allocation Drivers'!$C$23/'Activity levels'!$J19,IF(Inputs!$E$120="Finance Time",Inputs!$C$120*'Allocation Drivers'!D18/'Allocation Drivers'!$D$23/'Activity levels'!$J19,IF(Inputs!$E$120="Meals Provided",Inputs!$C$120*'Allocation Drivers'!E18/'Allocation Drivers'!$E$23/'Activity levels'!$J19,IF(Inputs!$E$120="Clinical Time",Inputs!$C$120*'Allocation Drivers'!F18/'Allocation Drivers'!$F$23/'Activity levels'!$J19,0))))),0))</f>
        <v>0</v>
      </c>
    </row>
    <row r="91" spans="1:17" x14ac:dyDescent="0.2">
      <c r="A91" t="s">
        <v>122</v>
      </c>
      <c r="B91" s="7">
        <f>IF(Inputs!$B$122="Direct",IF(Inputs!$D$122="Inpatient (Adult)",Inputs!$C$122/'Activity levels'!$J4,0),IF(Inputs!$B$122="Indirect",IF(Inputs!$E$122="Headcount",Inputs!$C$122*'Allocation Drivers'!B4/'Allocation Drivers'!$B$23/'Activity levels'!$J4,IF(Inputs!$E$122="Floor Space",Inputs!$C$122*'Allocation Drivers'!C4/'Allocation Drivers'!$C$23/'Activity levels'!$J4,IF(Inputs!$E$122="Finance Time",Inputs!$C$122*'Allocation Drivers'!D4/'Allocation Drivers'!$D$23/'Activity levels'!$J4,IF(Inputs!$E$122="Meals Provided",Inputs!$C$122*'Allocation Drivers'!E4/'Allocation Drivers'!$E$23/'Activity levels'!$J4,IF(Inputs!$E$122="Clinical Time",Inputs!$C$122*'Allocation Drivers'!F4/'Allocation Drivers'!$F$23/'Activity levels'!$J4,0))))),0))</f>
        <v>0</v>
      </c>
      <c r="C91" s="7">
        <f>IF(Inputs!$B$122="Direct",IF(Inputs!$D$122="Outpatient / Hospital Inreach (Adult)",Inputs!$C$122/'Activity levels'!$J5,0),IF(Inputs!$B$122="Indirect",IF(Inputs!$E$122="Headcount",Inputs!$C$122*'Allocation Drivers'!B5/'Allocation Drivers'!$B$23/'Activity levels'!$J5,IF(Inputs!$E$122="Floor Space",Inputs!$C$122*'Allocation Drivers'!C5/'Allocation Drivers'!$C$23/'Activity levels'!$J5,IF(Inputs!$E$122="Finance Time",Inputs!$C$122*'Allocation Drivers'!D5/'Allocation Drivers'!$D$23/'Activity levels'!$J5,IF(Inputs!$E$122="Meals Provided",Inputs!$C$122*'Allocation Drivers'!E5/'Allocation Drivers'!$E$23/'Activity levels'!$J5,IF(Inputs!$E$122="Clinical Time",Inputs!$C$122*'Allocation Drivers'!F5/'Allocation Drivers'!$F$23/'Activity levels'!$J5,0))))),0))</f>
        <v>0</v>
      </c>
      <c r="D91" s="7">
        <f>IF(Inputs!$B$122="Direct",IF(Inputs!$D$122="Specialist Care at Home (Hospice at Home / Rapid Response etc) (Adult)",Inputs!$C$122/'Activity levels'!$J6,0),IF(Inputs!$B$122="Indirect",IF(Inputs!$E$122="Headcount",Inputs!$C$122*'Allocation Drivers'!B6/'Allocation Drivers'!$B$23/'Activity levels'!$J6,IF(Inputs!$E$122="Floor Space",Inputs!$C$122*'Allocation Drivers'!C6/'Allocation Drivers'!$C$23/'Activity levels'!$J6,IF(Inputs!$E$122="Finance Time",Inputs!$C$122*'Allocation Drivers'!D6/'Allocation Drivers'!$D$23/'Activity levels'!$J6,IF(Inputs!$E$122="Meals Provided",Inputs!$C$122*'Allocation Drivers'!E6/'Allocation Drivers'!$E$23/'Activity levels'!$J6,IF(Inputs!$E$122="Clinical Time",Inputs!$C$122*'Allocation Drivers'!F6/'Allocation Drivers'!$F$23/'Activity levels'!$J6,0))))),0))</f>
        <v>0</v>
      </c>
      <c r="E91" s="7">
        <f>IF(Inputs!$B$122="Direct",IF(Inputs!$D$122="Generalist / Non-specialist Community Visits (Adult)",Inputs!$C$122/'Activity levels'!$J7,0),IF(Inputs!$B$122="Indirect",IF(Inputs!$E$122="Headcount",Inputs!$C$122*'Allocation Drivers'!B7/'Allocation Drivers'!$B$23/'Activity levels'!$J7,IF(Inputs!$E$122="Floor Space",Inputs!$C$122*'Allocation Drivers'!C7/'Allocation Drivers'!$C$23/'Activity levels'!$J7,IF(Inputs!$E$122="Finance Time",Inputs!$C$122*'Allocation Drivers'!D7/'Allocation Drivers'!$D$23/'Activity levels'!$J7,IF(Inputs!$E$122="Meals Provided",Inputs!$C$122*'Allocation Drivers'!E7/'Allocation Drivers'!$E$23/'Activity levels'!$J7,IF(Inputs!$E$122="Clinical Time",Inputs!$C$122*'Allocation Drivers'!F7/'Allocation Drivers'!$F$23/'Activity levels'!$J7,0))))),0))</f>
        <v>0</v>
      </c>
      <c r="F91" s="7">
        <f>IF(Inputs!$B$122="Direct",IF(Inputs!$D$122="Domicilliary Care",Inputs!$C$122/'Activity levels'!$J16,0),IF(Inputs!$B$122="Indirect",IF(Inputs!$E$122="Headcount",Inputs!$C$122*'Allocation Drivers'!B15/'Allocation Drivers'!$B$23/'Activity levels'!$J16,IF(Inputs!$E$122="Floor Space",Inputs!$C$122*'Allocation Drivers'!C15/'Allocation Drivers'!$C$23/'Activity levels'!$J16,IF(Inputs!$E$122="Finance Time",Inputs!$C$122*'Allocation Drivers'!D15/'Allocation Drivers'!$D$23/'Activity levels'!$J16,IF(Inputs!$E$122="Meals Provided",Inputs!$C$122*'Allocation Drivers'!E15/'Allocation Drivers'!$E$23/'Activity levels'!$J16,IF(Inputs!$E$122="Clinical Time",Inputs!$C$122*'Allocation Drivers'!F15/'Allocation Drivers'!$F$23/'Activity levels'!$J16,0))))),0))</f>
        <v>0</v>
      </c>
      <c r="G91" s="7">
        <f>IF(Inputs!$B$122="Direct",IF(Inputs!$D$122="Lymphoedema",Inputs!$C$122/'Activity levels'!$J8,0),IF(Inputs!$B$122="Indirect",IF(Inputs!$E$122="Headcount",Inputs!$C$122*'Allocation Drivers'!B8/'Allocation Drivers'!$B$23/'Activity levels'!$J8,IF(Inputs!$E$122="Floor Space",Inputs!$C$122*'Allocation Drivers'!C8/'Allocation Drivers'!$C$23/'Activity levels'!$J8,IF(Inputs!$E$122="Finance Time",Inputs!$C$122*'Allocation Drivers'!D8/'Allocation Drivers'!$D$23/'Activity levels'!$J8,IF(Inputs!$E$122="Meals Provided",Inputs!$C$122*'Allocation Drivers'!E8/'Allocation Drivers'!$E$23/'Activity levels'!$J8,IF(Inputs!$E$122="Clinical Time",Inputs!$C$122*'Allocation Drivers'!F8/'Allocation Drivers'!$F$23/'Activity levels'!$J8,0))))),0))</f>
        <v>0</v>
      </c>
      <c r="H91" s="7">
        <f>IF(Inputs!$B$122="Direct",IF(Inputs!$D$122="Education",Inputs!$C$122/'Activity levels'!$J9,0),IF(Inputs!$B$122="Indirect",IF(Inputs!$E$122="Headcount",Inputs!$C$122*'Allocation Drivers'!B9/'Allocation Drivers'!$B$23/'Activity levels'!$J9,IF(Inputs!$E$122="Floor Space",Inputs!$C$122*'Allocation Drivers'!C9/'Allocation Drivers'!$C$23/'Activity levels'!$J9,IF(Inputs!$E$122="Finance Time",Inputs!$C$122*'Allocation Drivers'!D9/'Allocation Drivers'!$D$23/'Activity levels'!$J9,IF(Inputs!$E$122="Meals Provided",Inputs!$C$122*'Allocation Drivers'!E9/'Allocation Drivers'!$E$23/'Activity levels'!$J9,IF(Inputs!$E$122="Clinical Time",Inputs!$C$122*'Allocation Drivers'!F9/'Allocation Drivers'!$F$23/'Activity levels'!$J9,0))))),0))</f>
        <v>0</v>
      </c>
      <c r="I91" s="7">
        <f>IF(Inputs!$B$122="Direct",IF(Inputs!$D$122="Research",Inputs!$C$122/'Activity levels'!$J10,0),IF(Inputs!$B$122="Indirect",IF(Inputs!$E$122="Headcount",Inputs!$C$122*'Allocation Drivers'!B10/'Allocation Drivers'!$B$23/'Activity levels'!$J10,IF(Inputs!$E$122="Floor Space",Inputs!$C$122*'Allocation Drivers'!C10/'Allocation Drivers'!$C$23/'Activity levels'!$J10,IF(Inputs!$E$122="Finance Time",Inputs!$C$122*'Allocation Drivers'!D10/'Allocation Drivers'!$D$23/'Activity levels'!$J10,IF(Inputs!$E$122="Meals Provided",Inputs!$C$122*'Allocation Drivers'!E10/'Allocation Drivers'!$E$23/'Activity levels'!$J10,IF(Inputs!$E$122="Clinical Time",Inputs!$C$122*'Allocation Drivers'!F10/'Allocation Drivers'!$F$23/'Activity levels'!$J10,0))))),0))</f>
        <v>0</v>
      </c>
      <c r="J91" s="7">
        <f>IF(Inputs!$B$122="Direct",IF(Inputs!$D$122="Bereavement / Family Support / Living Well (Adult)",Inputs!$C$122/'Activity levels'!$J11,0),IF(Inputs!$B$122="Indirect",IF(Inputs!$E$122="Headcount",Inputs!$C$122*'Allocation Drivers'!B11/'Allocation Drivers'!$B$23/'Activity levels'!$J11,IF(Inputs!$E$122="Floor Space",Inputs!$C$122*'Allocation Drivers'!C11/'Allocation Drivers'!$C$23/'Activity levels'!$J11,IF(Inputs!$E$122="Finance Time",Inputs!$C$122*'Allocation Drivers'!D11/'Allocation Drivers'!$D$23/'Activity levels'!$J11,IF(Inputs!$E$122="Meals Provided",Inputs!$C$122*'Allocation Drivers'!E11/'Allocation Drivers'!$E$23/'Activity levels'!$J11,IF(Inputs!$E$122="Clinical Time",Inputs!$C$122*'Allocation Drivers'!F11/'Allocation Drivers'!$F$23/'Activity levels'!$J11,0))))),0))</f>
        <v>0</v>
      </c>
      <c r="K91" s="7">
        <f>IF(Inputs!$B$122="Direct",IF(Inputs!$D$122="Inpatient (Children)",Inputs!$C$122/'Activity levels'!$J12,0),IF(Inputs!$B$122="Indirect",IF(Inputs!$E$122="Headcount",Inputs!$C$122*'Allocation Drivers'!B12/'Allocation Drivers'!$B$23/'Activity levels'!$J12,IF(Inputs!$E$122="Floor Space",Inputs!$C$122*'Allocation Drivers'!C12/'Allocation Drivers'!$C$23/'Activity levels'!$J12,IF(Inputs!$E$122="Finance Time",Inputs!$C$122*'Allocation Drivers'!D12/'Allocation Drivers'!$D$23/'Activity levels'!$J12,IF(Inputs!$E$122="Meals Provided",Inputs!$C$122*'Allocation Drivers'!E12/'Allocation Drivers'!$E$23/'Activity levels'!$J12,IF(Inputs!$E$122="Clinical Time",Inputs!$C$122*'Allocation Drivers'!F12/'Allocation Drivers'!$F$23/'Activity levels'!$J12,0))))),0))</f>
        <v>0</v>
      </c>
      <c r="L91" s="7">
        <f>IF(Inputs!$B$122="Direct",IF(Inputs!$D$122="Outpatient  / Hospital Inreach (Children)",Inputs!$C$122/'Activity levels'!$J13,0),IF(Inputs!$B$122="Indirect",IF(Inputs!$E$122="Headcount",Inputs!$C$122*'Allocation Drivers'!B13/'Allocation Drivers'!$B$23/'Activity levels'!$J13,IF(Inputs!$E$122="Floor Space",Inputs!$C$122*'Allocation Drivers'!C13/'Allocation Drivers'!$C$23/'Activity levels'!$J13,IF(Inputs!$E$122="Finance Time",Inputs!$C$122*'Allocation Drivers'!D13/'Allocation Drivers'!$D$23/'Activity levels'!$J13,IF(Inputs!$E$122="Meals Provided",Inputs!$C$122*'Allocation Drivers'!E13/'Allocation Drivers'!$E$23/'Activity levels'!$J13,IF(Inputs!$E$122="Clinical Time",Inputs!$C$122*'Allocation Drivers'!F13/'Allocation Drivers'!$F$23/'Activity levels'!$J13,0))))),0))</f>
        <v>0</v>
      </c>
      <c r="M91" s="7">
        <f>IF(Inputs!$B$122="Direct",IF(Inputs!$D$122="Specialist Care at Home (Hospice at Home / Rapid Response etc) (Children)",Inputs!$C$122/'Activity levels'!$J14,0),IF(Inputs!$B$122="Indirect",IF(Inputs!$E$122="Headcount",Inputs!$C$122*'Allocation Drivers'!B14/'Allocation Drivers'!$B$23/'Activity levels'!$J14,IF(Inputs!$E$122="Floor Space",Inputs!$C$122*'Allocation Drivers'!C14/'Allocation Drivers'!$C$23/'Activity levels'!$J14,IF(Inputs!$E$122="Finance Time",Inputs!$C$122*'Allocation Drivers'!D14/'Allocation Drivers'!$D$23/'Activity levels'!$J14,IF(Inputs!$E$122="Meals Provided",Inputs!$C$122*'Allocation Drivers'!E14/'Allocation Drivers'!$E$23/'Activity levels'!$J14,IF(Inputs!$E$122="Clinical Time",Inputs!$C$122*'Allocation Drivers'!F14/'Allocation Drivers'!$F$23/'Activity levels'!$J14,0))))),0))</f>
        <v>0</v>
      </c>
      <c r="N91" s="7">
        <f>IF(Inputs!$B$122="Direct",IF(Inputs!$D$122="Generalist / Non-specialist Community Visits (Children)",Inputs!$C$122/'Activity levels'!$J15,0),IF(Inputs!$B$122="Indirect",IF(Inputs!$E$122="Headcount",Inputs!$C$122*'Allocation Drivers'!B15/'Allocation Drivers'!$B$23/'Activity levels'!$J15,IF(Inputs!$E$122="Floor Space",Inputs!$C$122*'Allocation Drivers'!C15/'Allocation Drivers'!$C$23/'Activity levels'!$J15,IF(Inputs!$E$122="Finance Time",Inputs!$C$122*'Allocation Drivers'!D15/'Allocation Drivers'!$D$23/'Activity levels'!$J15,IF(Inputs!$E$122="Meals Provided",Inputs!$C$122*'Allocation Drivers'!E15/'Allocation Drivers'!$E$23/'Activity levels'!$J15,IF(Inputs!$E$122="Clinical Time",Inputs!$C$122*'Allocation Drivers'!F15/'Allocation Drivers'!$F$23/'Activity levels'!$J15,0))))),0))</f>
        <v>0</v>
      </c>
      <c r="O91" s="7">
        <f>IF(Inputs!$B$122="Direct",IF(Inputs!$D$122="Do not use",Inputs!$C$122/'Activity levels'!$J17,0),IF(Inputs!$B$122="Indirect",IF(Inputs!$E$122="Headcount",Inputs!$C$122*'Allocation Drivers'!B16/'Allocation Drivers'!$B$23/'Activity levels'!$J17,IF(Inputs!$E$122="Floor Space",Inputs!$C$122*'Allocation Drivers'!C16/'Allocation Drivers'!$C$23/'Activity levels'!$J17,IF(Inputs!$E$122="Finance Time",Inputs!$C$122*'Allocation Drivers'!D16/'Allocation Drivers'!$D$23/'Activity levels'!$J17,IF(Inputs!$E$122="Meals Provided",Inputs!$C$122*'Allocation Drivers'!E16/'Allocation Drivers'!$E$23/'Activity levels'!$J17,IF(Inputs!$E$122="Clinical Time",Inputs!$C$122*'Allocation Drivers'!F16/'Allocation Drivers'!$F$23/'Activity levels'!$J17,0))))),0))</f>
        <v>0</v>
      </c>
      <c r="P91" s="7">
        <f>IF(Inputs!$B$122="Direct",IF(Inputs!$D$122="Do not use",Inputs!$C$122/'Activity levels'!$J18,0),IF(Inputs!$B$122="Indirect",IF(Inputs!$E$122="Headcount",Inputs!$C$122*'Allocation Drivers'!B17/'Allocation Drivers'!$B$23/'Activity levels'!$J18,IF(Inputs!$E$122="Floor Space",Inputs!$C$122*'Allocation Drivers'!C17/'Allocation Drivers'!$C$23/'Activity levels'!$J18,IF(Inputs!$E$122="Finance Time",Inputs!$C$122*'Allocation Drivers'!D17/'Allocation Drivers'!$D$23/'Activity levels'!$J18,IF(Inputs!$E$122="Meals Provided",Inputs!$C$122*'Allocation Drivers'!E17/'Allocation Drivers'!$E$23/'Activity levels'!$J18,IF(Inputs!$E$122="Clinical Time",Inputs!$C$122*'Allocation Drivers'!F17/'Allocation Drivers'!$F$23/'Activity levels'!$J18,0))))),0))</f>
        <v>0</v>
      </c>
      <c r="Q91" s="7">
        <f>IF(Inputs!$B$122="Direct",IF(Inputs!$D$122="Bereavement / Family support / Living well (Children)",Inputs!$C$122/'Activity levels'!$J19,0),IF(Inputs!$B$122="Indirect",IF(Inputs!$E$122="Headcount",Inputs!$C$122*'Allocation Drivers'!B18/'Allocation Drivers'!$B$23/'Activity levels'!$J19,IF(Inputs!$E$122="Floor Space",Inputs!$C$122*'Allocation Drivers'!C18/'Allocation Drivers'!$C$23/'Activity levels'!$J19,IF(Inputs!$E$122="Finance Time",Inputs!$C$122*'Allocation Drivers'!D18/'Allocation Drivers'!$D$23/'Activity levels'!$J19,IF(Inputs!$E$122="Meals Provided",Inputs!$C$122*'Allocation Drivers'!E18/'Allocation Drivers'!$E$23/'Activity levels'!$J19,IF(Inputs!$E$122="Clinical Time",Inputs!$C$122*'Allocation Drivers'!F18/'Allocation Drivers'!$F$23/'Activity levels'!$J19,0))))),0))</f>
        <v>0</v>
      </c>
    </row>
    <row r="92" spans="1:17" x14ac:dyDescent="0.2">
      <c r="A92" t="s">
        <v>124</v>
      </c>
      <c r="B92" s="7">
        <f>IF(Inputs!$B$123="Direct",IF(Inputs!$D$123="Inpatient (Adult)",Inputs!$C$123/'Activity levels'!$J4,0),IF(Inputs!$B$123="Indirect",IF(Inputs!$E$123="Headcount",Inputs!$C$123*'Allocation Drivers'!B4/'Allocation Drivers'!$B$23/'Activity levels'!$J4,IF(Inputs!$E$123="Floor Space",Inputs!$C$123*'Allocation Drivers'!C4/'Allocation Drivers'!$C$23/'Activity levels'!$J4,IF(Inputs!$E$123="Finance Time",Inputs!$C$123*'Allocation Drivers'!D4/'Allocation Drivers'!$D$23/'Activity levels'!$J4,IF(Inputs!$E$123="Meals Provided",Inputs!$C$123*'Allocation Drivers'!E4/'Allocation Drivers'!$E$23/'Activity levels'!$J4,IF(Inputs!$E$123="Clinical Time",Inputs!$C$123*'Allocation Drivers'!F4/'Allocation Drivers'!$F$23/'Activity levels'!$J4,0))))),0))</f>
        <v>0</v>
      </c>
      <c r="C92" s="7">
        <f>IF(Inputs!$B$123="Direct",IF(Inputs!$D$123="Outpatient / Hospital Inreach (Adult)",Inputs!$C$123/'Activity levels'!$J5,0),IF(Inputs!$B$123="Indirect",IF(Inputs!$E$123="Headcount",Inputs!$C$123*'Allocation Drivers'!B5/'Allocation Drivers'!$B$23/'Activity levels'!$J5,IF(Inputs!$E$123="Floor Space",Inputs!$C$123*'Allocation Drivers'!C5/'Allocation Drivers'!$C$23/'Activity levels'!$J5,IF(Inputs!$E$123="Finance Time",Inputs!$C$123*'Allocation Drivers'!D5/'Allocation Drivers'!$D$23/'Activity levels'!$J5,IF(Inputs!$E$123="Meals Provided",Inputs!$C$123*'Allocation Drivers'!E5/'Allocation Drivers'!$E$23/'Activity levels'!$J5,IF(Inputs!$E$123="Clinical Time",Inputs!$C$123*'Allocation Drivers'!F5/'Allocation Drivers'!$F$23/'Activity levels'!$J5,0))))),0))</f>
        <v>0</v>
      </c>
      <c r="D92" s="7">
        <f>IF(Inputs!$B$123="Direct",IF(Inputs!$D$123="Specialist Care at Home (Hospice at Home / Rapid Response etc) (Adult)",Inputs!$C$123/'Activity levels'!$J6,0),IF(Inputs!$B$123="Indirect",IF(Inputs!$E$123="Headcount",Inputs!$C$123*'Allocation Drivers'!B6/'Allocation Drivers'!$B$23/'Activity levels'!$J6,IF(Inputs!$E$123="Floor Space",Inputs!$C$123*'Allocation Drivers'!C6/'Allocation Drivers'!$C$23/'Activity levels'!$J6,IF(Inputs!$E$123="Finance Time",Inputs!$C$123*'Allocation Drivers'!D6/'Allocation Drivers'!$D$23/'Activity levels'!$J6,IF(Inputs!$E$123="Meals Provided",Inputs!$C$123*'Allocation Drivers'!E6/'Allocation Drivers'!$E$23/'Activity levels'!$J6,IF(Inputs!$E$123="Clinical Time",Inputs!$C$123*'Allocation Drivers'!F6/'Allocation Drivers'!$F$23/'Activity levels'!$J6,0))))),0))</f>
        <v>0</v>
      </c>
      <c r="E92" s="7">
        <f>IF(Inputs!$B$123="Direct",IF(Inputs!$D$123="Generalist / Non-specialist Community Visits (Adult)",Inputs!$C$123/'Activity levels'!$J7,0),IF(Inputs!$B$123="Indirect",IF(Inputs!$E$123="Headcount",Inputs!$C$123*'Allocation Drivers'!B7/'Allocation Drivers'!$B$23/'Activity levels'!$J7,IF(Inputs!$E$123="Floor Space",Inputs!$C$123*'Allocation Drivers'!C7/'Allocation Drivers'!$C$23/'Activity levels'!$J7,IF(Inputs!$E$123="Finance Time",Inputs!$C$123*'Allocation Drivers'!D7/'Allocation Drivers'!$D$23/'Activity levels'!$J7,IF(Inputs!$E$123="Meals Provided",Inputs!$C$123*'Allocation Drivers'!E7/'Allocation Drivers'!$E$23/'Activity levels'!$J7,IF(Inputs!$E$123="Clinical Time",Inputs!$C$123*'Allocation Drivers'!F7/'Allocation Drivers'!$F$23/'Activity levels'!$J7,0))))),0))</f>
        <v>0</v>
      </c>
      <c r="F92" s="7">
        <f>IF(Inputs!$B$123="Direct",IF(Inputs!$D$123="Domicilliary Care",Inputs!$C$123/'Activity levels'!$J16,0),IF(Inputs!$B$123="Indirect",IF(Inputs!$E$123="Headcount",Inputs!$C$123*'Allocation Drivers'!B15/'Allocation Drivers'!$B$23/'Activity levels'!$J16,IF(Inputs!$E$123="Floor Space",Inputs!$C$123*'Allocation Drivers'!C15/'Allocation Drivers'!$C$23/'Activity levels'!$J16,IF(Inputs!$E$123="Finance Time",Inputs!$C$123*'Allocation Drivers'!D15/'Allocation Drivers'!$D$23/'Activity levels'!$J16,IF(Inputs!$E$123="Meals Provided",Inputs!$C$123*'Allocation Drivers'!E15/'Allocation Drivers'!$E$23/'Activity levels'!$J16,IF(Inputs!$E$123="Clinical Time",Inputs!$C$123*'Allocation Drivers'!F15/'Allocation Drivers'!$F$23/'Activity levels'!$J16,0))))),0))</f>
        <v>0</v>
      </c>
      <c r="G92" s="7">
        <f>IF(Inputs!$B$123="Direct",IF(Inputs!$D$123="Lymphoedema",Inputs!$C$123/'Activity levels'!$J8,0),IF(Inputs!$B$123="Indirect",IF(Inputs!$E$123="Headcount",Inputs!$C$123*'Allocation Drivers'!B8/'Allocation Drivers'!$B$23/'Activity levels'!$J8,IF(Inputs!$E$123="Floor Space",Inputs!$C$123*'Allocation Drivers'!C8/'Allocation Drivers'!$C$23/'Activity levels'!$J8,IF(Inputs!$E$123="Finance Time",Inputs!$C$123*'Allocation Drivers'!D8/'Allocation Drivers'!$D$23/'Activity levels'!$J8,IF(Inputs!$E$123="Meals Provided",Inputs!$C$123*'Allocation Drivers'!E8/'Allocation Drivers'!$E$23/'Activity levels'!$J8,IF(Inputs!$E$123="Clinical Time",Inputs!$C$123*'Allocation Drivers'!F8/'Allocation Drivers'!$F$23/'Activity levels'!$J8,0))))),0))</f>
        <v>0</v>
      </c>
      <c r="H92" s="7">
        <f>IF(Inputs!$B$123="Direct",IF(Inputs!$D$123="Education",Inputs!$C$123/'Activity levels'!$J9,0),IF(Inputs!$B$123="Indirect",IF(Inputs!$E$123="Headcount",Inputs!$C$123*'Allocation Drivers'!B9/'Allocation Drivers'!$B$23/'Activity levels'!$J9,IF(Inputs!$E$123="Floor Space",Inputs!$C$123*'Allocation Drivers'!C9/'Allocation Drivers'!$C$23/'Activity levels'!$J9,IF(Inputs!$E$123="Finance Time",Inputs!$C$123*'Allocation Drivers'!D9/'Allocation Drivers'!$D$23/'Activity levels'!$J9,IF(Inputs!$E$123="Meals Provided",Inputs!$C$123*'Allocation Drivers'!E9/'Allocation Drivers'!$E$23/'Activity levels'!$J9,IF(Inputs!$E$123="Clinical Time",Inputs!$C$123*'Allocation Drivers'!F9/'Allocation Drivers'!$F$23/'Activity levels'!$J9,0))))),0))</f>
        <v>0</v>
      </c>
      <c r="I92" s="7">
        <f>IF(Inputs!$B$123="Direct",IF(Inputs!$D$123="Research",Inputs!$C$123/'Activity levels'!$J10,0),IF(Inputs!$B$123="Indirect",IF(Inputs!$E$123="Headcount",Inputs!$C$123*'Allocation Drivers'!B10/'Allocation Drivers'!$B$23/'Activity levels'!$J10,IF(Inputs!$E$123="Floor Space",Inputs!$C$123*'Allocation Drivers'!C10/'Allocation Drivers'!$C$23/'Activity levels'!$J10,IF(Inputs!$E$123="Finance Time",Inputs!$C$123*'Allocation Drivers'!D10/'Allocation Drivers'!$D$23/'Activity levels'!$J10,IF(Inputs!$E$123="Meals Provided",Inputs!$C$123*'Allocation Drivers'!E10/'Allocation Drivers'!$E$23/'Activity levels'!$J10,IF(Inputs!$E$123="Clinical Time",Inputs!$C$123*'Allocation Drivers'!F10/'Allocation Drivers'!$F$23/'Activity levels'!$J10,0))))),0))</f>
        <v>0</v>
      </c>
      <c r="J92" s="7">
        <f>IF(Inputs!$B$123="Direct",IF(Inputs!$D$123="Bereavement / Family Support / Living Well (Adult)",Inputs!$C$123/'Activity levels'!$J11,0),IF(Inputs!$B$123="Indirect",IF(Inputs!$E$123="Headcount",Inputs!$C$123*'Allocation Drivers'!B11/'Allocation Drivers'!$B$23/'Activity levels'!$J11,IF(Inputs!$E$123="Floor Space",Inputs!$C$123*'Allocation Drivers'!C11/'Allocation Drivers'!$C$23/'Activity levels'!$J11,IF(Inputs!$E$123="Finance Time",Inputs!$C$123*'Allocation Drivers'!D11/'Allocation Drivers'!$D$23/'Activity levels'!$J11,IF(Inputs!$E$123="Meals Provided",Inputs!$C$123*'Allocation Drivers'!E11/'Allocation Drivers'!$E$23/'Activity levels'!$J11,IF(Inputs!$E$123="Clinical Time",Inputs!$C$123*'Allocation Drivers'!F11/'Allocation Drivers'!$F$23/'Activity levels'!$J11,0))))),0))</f>
        <v>0</v>
      </c>
      <c r="K92" s="7">
        <f>IF(Inputs!$B$123="Direct",IF(Inputs!$D$123="Inpatient (Children)",Inputs!$C$123/'Activity levels'!$J12,0),IF(Inputs!$B$123="Indirect",IF(Inputs!$E$123="Headcount",Inputs!$C$123*'Allocation Drivers'!B12/'Allocation Drivers'!$B$23/'Activity levels'!$J12,IF(Inputs!$E$123="Floor Space",Inputs!$C$123*'Allocation Drivers'!C12/'Allocation Drivers'!$C$23/'Activity levels'!$J12,IF(Inputs!$E$123="Finance Time",Inputs!$C$123*'Allocation Drivers'!D12/'Allocation Drivers'!$D$23/'Activity levels'!$J12,IF(Inputs!$E$123="Meals Provided",Inputs!$C$123*'Allocation Drivers'!E12/'Allocation Drivers'!$E$23/'Activity levels'!$J12,IF(Inputs!$E$123="Clinical Time",Inputs!$C$123*'Allocation Drivers'!F12/'Allocation Drivers'!$F$23/'Activity levels'!$J12,0))))),0))</f>
        <v>0</v>
      </c>
      <c r="L92" s="7">
        <f>IF(Inputs!$B$123="Direct",IF(Inputs!$D$123="Outpatient  / Hospital Inreach (Children)",Inputs!$C$123/'Activity levels'!$J13,0),IF(Inputs!$B$123="Indirect",IF(Inputs!$E$123="Headcount",Inputs!$C$123*'Allocation Drivers'!B13/'Allocation Drivers'!$B$23/'Activity levels'!$J13,IF(Inputs!$E$123="Floor Space",Inputs!$C$123*'Allocation Drivers'!C13/'Allocation Drivers'!$C$23/'Activity levels'!$J13,IF(Inputs!$E$123="Finance Time",Inputs!$C$123*'Allocation Drivers'!D13/'Allocation Drivers'!$D$23/'Activity levels'!$J13,IF(Inputs!$E$123="Meals Provided",Inputs!$C$123*'Allocation Drivers'!E13/'Allocation Drivers'!$E$23/'Activity levels'!$J13,IF(Inputs!$E$123="Clinical Time",Inputs!$C$123*'Allocation Drivers'!F13/'Allocation Drivers'!$F$23/'Activity levels'!$J13,0))))),0))</f>
        <v>0</v>
      </c>
      <c r="M92" s="7">
        <f>IF(Inputs!$B$123="Direct",IF(Inputs!$D$123="Specialist Care at Home (Hospice at Home / Rapid Response etc) (Children)",Inputs!$C$123/'Activity levels'!$J14,0),IF(Inputs!$B$123="Indirect",IF(Inputs!$E$123="Headcount",Inputs!$C$123*'Allocation Drivers'!B14/'Allocation Drivers'!$B$23/'Activity levels'!$J14,IF(Inputs!$E$123="Floor Space",Inputs!$C$123*'Allocation Drivers'!C14/'Allocation Drivers'!$C$23/'Activity levels'!$J14,IF(Inputs!$E$123="Finance Time",Inputs!$C$123*'Allocation Drivers'!D14/'Allocation Drivers'!$D$23/'Activity levels'!$J14,IF(Inputs!$E$123="Meals Provided",Inputs!$C$123*'Allocation Drivers'!E14/'Allocation Drivers'!$E$23/'Activity levels'!$J14,IF(Inputs!$E$123="Clinical Time",Inputs!$C$123*'Allocation Drivers'!F14/'Allocation Drivers'!$F$23/'Activity levels'!$J14,0))))),0))</f>
        <v>0</v>
      </c>
      <c r="N92" s="7">
        <f>IF(Inputs!$B$123="Direct",IF(Inputs!$D$123="Generalist / Non-specialist Community Visits (Children)",Inputs!$C$123/'Activity levels'!$J15,0),IF(Inputs!$B$123="Indirect",IF(Inputs!$E$123="Headcount",Inputs!$C$123*'Allocation Drivers'!B15/'Allocation Drivers'!$B$23/'Activity levels'!$J15,IF(Inputs!$E$123="Floor Space",Inputs!$C$123*'Allocation Drivers'!C15/'Allocation Drivers'!$C$23/'Activity levels'!$J15,IF(Inputs!$E$123="Finance Time",Inputs!$C$123*'Allocation Drivers'!D15/'Allocation Drivers'!$D$23/'Activity levels'!$J15,IF(Inputs!$E$123="Meals Provided",Inputs!$C$123*'Allocation Drivers'!E15/'Allocation Drivers'!$E$23/'Activity levels'!$J15,IF(Inputs!$E$123="Clinical Time",Inputs!$C$123*'Allocation Drivers'!F15/'Allocation Drivers'!$F$23/'Activity levels'!$J15,0))))),0))</f>
        <v>0</v>
      </c>
      <c r="O92" s="7">
        <f>IF(Inputs!$B$123="Direct",IF(Inputs!$D$123="Do not use",Inputs!$C$123/'Activity levels'!$J17,0),IF(Inputs!$B$123="Indirect",IF(Inputs!$E$123="Headcount",Inputs!$C$123*'Allocation Drivers'!B16/'Allocation Drivers'!$B$23/'Activity levels'!$J17,IF(Inputs!$E$123="Floor Space",Inputs!$C$123*'Allocation Drivers'!C16/'Allocation Drivers'!$C$23/'Activity levels'!$J17,IF(Inputs!$E$123="Finance Time",Inputs!$C$123*'Allocation Drivers'!D16/'Allocation Drivers'!$D$23/'Activity levels'!$J17,IF(Inputs!$E$123="Meals Provided",Inputs!$C$123*'Allocation Drivers'!E16/'Allocation Drivers'!$E$23/'Activity levels'!$J17,IF(Inputs!$E$123="Clinical Time",Inputs!$C$123*'Allocation Drivers'!F16/'Allocation Drivers'!$F$23/'Activity levels'!$J17,0))))),0))</f>
        <v>0</v>
      </c>
      <c r="P92" s="7">
        <f>IF(Inputs!$B$123="Direct",IF(Inputs!$D$123="Do not use",Inputs!$C$123/'Activity levels'!$J18,0),IF(Inputs!$B$123="Indirect",IF(Inputs!$E$123="Headcount",Inputs!$C$123*'Allocation Drivers'!B17/'Allocation Drivers'!$B$23/'Activity levels'!$J18,IF(Inputs!$E$123="Floor Space",Inputs!$C$123*'Allocation Drivers'!C17/'Allocation Drivers'!$C$23/'Activity levels'!$J18,IF(Inputs!$E$123="Finance Time",Inputs!$C$123*'Allocation Drivers'!D17/'Allocation Drivers'!$D$23/'Activity levels'!$J18,IF(Inputs!$E$123="Meals Provided",Inputs!$C$123*'Allocation Drivers'!E17/'Allocation Drivers'!$E$23/'Activity levels'!$J18,IF(Inputs!$E$123="Clinical Time",Inputs!$C$123*'Allocation Drivers'!F17/'Allocation Drivers'!$F$23/'Activity levels'!$J18,0))))),0))</f>
        <v>0</v>
      </c>
      <c r="Q92" s="7">
        <f>IF(Inputs!$B$123="Direct",IF(Inputs!$D$123="Bereavement / Family support / Living well (Children)",Inputs!$C$123/'Activity levels'!$J19,0),IF(Inputs!$B$123="Indirect",IF(Inputs!$E$123="Headcount",Inputs!$C$123*'Allocation Drivers'!B18/'Allocation Drivers'!$B$23/'Activity levels'!$J19,IF(Inputs!$E$123="Floor Space",Inputs!$C$123*'Allocation Drivers'!C18/'Allocation Drivers'!$C$23/'Activity levels'!$J19,IF(Inputs!$E$123="Finance Time",Inputs!$C$123*'Allocation Drivers'!D18/'Allocation Drivers'!$D$23/'Activity levels'!$J19,IF(Inputs!$E$123="Meals Provided",Inputs!$C$123*'Allocation Drivers'!E18/'Allocation Drivers'!$E$23/'Activity levels'!$J19,IF(Inputs!$E$123="Clinical Time",Inputs!$C$123*'Allocation Drivers'!F18/'Allocation Drivers'!$F$23/'Activity levels'!$J19,0))))),0))</f>
        <v>0</v>
      </c>
    </row>
    <row r="93" spans="1:17" x14ac:dyDescent="0.2">
      <c r="A93" t="s">
        <v>127</v>
      </c>
      <c r="B93" s="7" t="e">
        <f>IF(Inputs!$B$125="Direct",IF(Inputs!$D$125="Inpatient (Adult)",Inputs!$C$125/'Activity levels'!$J4,0),IF(Inputs!$B$125="Indirect",IF(Inputs!$E$125="Headcount",Inputs!$C$125*'Allocation Drivers'!B4/'Allocation Drivers'!$B$23/'Activity levels'!$J4,IF(Inputs!$E$125="Floor Space",Inputs!$C$125*'Allocation Drivers'!C4/'Allocation Drivers'!$C$23/'Activity levels'!$J4,IF(Inputs!$E$125="Finance Time",Inputs!$C$125*'Allocation Drivers'!D4/'Allocation Drivers'!$D$23/'Activity levels'!$J4,IF(Inputs!$E$125="Meals Provided",Inputs!$C$125*'Allocation Drivers'!E4/'Allocation Drivers'!$E$23/'Activity levels'!$J4,IF(Inputs!$E$125="Clinical Time",Inputs!$C$125*'Allocation Drivers'!F4/'Allocation Drivers'!$F$23/'Activity levels'!$J4,0))))),0))</f>
        <v>#DIV/0!</v>
      </c>
      <c r="C93" s="7" t="e">
        <f>IF(Inputs!$B$125="Direct",IF(Inputs!$D$125="Outpatient / Hospital Inreach (Adult)",Inputs!$C$125/'Activity levels'!$J5,0),IF(Inputs!$B$125="Indirect",IF(Inputs!$E$125="Headcount",Inputs!$C$125*'Allocation Drivers'!B5/'Allocation Drivers'!$B$23/'Activity levels'!$J5,IF(Inputs!$E$125="Floor Space",Inputs!$C$125*'Allocation Drivers'!C5/'Allocation Drivers'!$C$23/'Activity levels'!$J5,IF(Inputs!$E$125="Finance Time",Inputs!$C$125*'Allocation Drivers'!D5/'Allocation Drivers'!$D$23/'Activity levels'!$J5,IF(Inputs!$E$125="Meals Provided",Inputs!$C$125*'Allocation Drivers'!E5/'Allocation Drivers'!$E$23/'Activity levels'!$J5,IF(Inputs!$E$125="Clinical Time",Inputs!$C$125*'Allocation Drivers'!F5/'Allocation Drivers'!$F$23/'Activity levels'!$J5,0))))),0))</f>
        <v>#DIV/0!</v>
      </c>
      <c r="D93" s="7" t="e">
        <f>IF(Inputs!$B$125="Direct",IF(Inputs!$D$125="Specialist Care at Home (Hospice at Home / Rapid Response etc) (Adult)",Inputs!$C$125/'Activity levels'!$J6,0),IF(Inputs!$B$125="Indirect",IF(Inputs!$E$125="Headcount",Inputs!$C$125*'Allocation Drivers'!B6/'Allocation Drivers'!$B$23/'Activity levels'!$J6,IF(Inputs!$E$125="Floor Space",Inputs!$C$125*'Allocation Drivers'!C6/'Allocation Drivers'!$C$23/'Activity levels'!$J6,IF(Inputs!$E$125="Finance Time",Inputs!$C$125*'Allocation Drivers'!D6/'Allocation Drivers'!$D$23/'Activity levels'!$J6,IF(Inputs!$E$125="Meals Provided",Inputs!$C$125*'Allocation Drivers'!E6/'Allocation Drivers'!$E$23/'Activity levels'!$J6,IF(Inputs!$E$125="Clinical Time",Inputs!$C$125*'Allocation Drivers'!F6/'Allocation Drivers'!$F$23/'Activity levels'!$J6,0))))),0))</f>
        <v>#DIV/0!</v>
      </c>
      <c r="E93" s="7" t="e">
        <f>IF(Inputs!$B$125="Direct",IF(Inputs!$D$125="Generalist / Non-specialist Community Visits (Adult)",Inputs!$C$125/'Activity levels'!$J7,0),IF(Inputs!$B$125="Indirect",IF(Inputs!$E$125="Headcount",Inputs!$C$125*'Allocation Drivers'!B7/'Allocation Drivers'!$B$23/'Activity levels'!$J7,IF(Inputs!$E$125="Floor Space",Inputs!$C$125*'Allocation Drivers'!C7/'Allocation Drivers'!$C$23/'Activity levels'!$J7,IF(Inputs!$E$125="Finance Time",Inputs!$C$125*'Allocation Drivers'!D7/'Allocation Drivers'!$D$23/'Activity levels'!$J7,IF(Inputs!$E$125="Meals Provided",Inputs!$C$125*'Allocation Drivers'!E7/'Allocation Drivers'!$E$23/'Activity levels'!$J7,IF(Inputs!$E$125="Clinical Time",Inputs!$C$125*'Allocation Drivers'!F7/'Allocation Drivers'!$F$23/'Activity levels'!$J7,0))))),0))</f>
        <v>#DIV/0!</v>
      </c>
      <c r="F93" s="7" t="e">
        <f>IF(Inputs!$B$125="Direct",IF(Inputs!$D$125="Domicilliary Care",Inputs!$C$125/'Activity levels'!$J16,0),IF(Inputs!$B$125="Indirect",IF(Inputs!$E$125="Headcount",Inputs!$C$125*'Allocation Drivers'!B15/'Allocation Drivers'!$B$23/'Activity levels'!$J16,IF(Inputs!$E$125="Floor Space",Inputs!$C$125*'Allocation Drivers'!C15/'Allocation Drivers'!$C$23/'Activity levels'!$J16,IF(Inputs!$E$125="Finance Time",Inputs!$C$125*'Allocation Drivers'!D15/'Allocation Drivers'!$D$23/'Activity levels'!$J16,IF(Inputs!$E$125="Meals Provided",Inputs!$C$125*'Allocation Drivers'!E15/'Allocation Drivers'!$E$23/'Activity levels'!$J16,IF(Inputs!$E$125="Clinical Time",Inputs!$C$125*'Allocation Drivers'!F15/'Allocation Drivers'!$F$23/'Activity levels'!$J16,0))))),0))</f>
        <v>#DIV/0!</v>
      </c>
      <c r="G93" s="7" t="e">
        <f>IF(Inputs!$B$125="Direct",IF(Inputs!$D$125="Lymphoedema",Inputs!$C$125/'Activity levels'!$J8,0),IF(Inputs!$B$125="Indirect",IF(Inputs!$E$125="Headcount",Inputs!$C$125*'Allocation Drivers'!B8/'Allocation Drivers'!$B$23/'Activity levels'!$J8,IF(Inputs!$E$125="Floor Space",Inputs!$C$125*'Allocation Drivers'!C8/'Allocation Drivers'!$C$23/'Activity levels'!$J8,IF(Inputs!$E$125="Finance Time",Inputs!$C$125*'Allocation Drivers'!D8/'Allocation Drivers'!$D$23/'Activity levels'!$J8,IF(Inputs!$E$125="Meals Provided",Inputs!$C$125*'Allocation Drivers'!E8/'Allocation Drivers'!$E$23/'Activity levels'!$J8,IF(Inputs!$E$125="Clinical Time",Inputs!$C$125*'Allocation Drivers'!F8/'Allocation Drivers'!$F$23/'Activity levels'!$J8,0))))),0))</f>
        <v>#DIV/0!</v>
      </c>
      <c r="H93" s="7" t="e">
        <f>IF(Inputs!$B$125="Direct",IF(Inputs!$D$125="Education",Inputs!$C$125/'Activity levels'!$J9,0),IF(Inputs!$B$125="Indirect",IF(Inputs!$E$125="Headcount",Inputs!$C$125*'Allocation Drivers'!B9/'Allocation Drivers'!$B$23/'Activity levels'!$J9,IF(Inputs!$E$125="Floor Space",Inputs!$C$125*'Allocation Drivers'!C9/'Allocation Drivers'!$C$23/'Activity levels'!$J9,IF(Inputs!$E$125="Finance Time",Inputs!$C$125*'Allocation Drivers'!D9/'Allocation Drivers'!$D$23/'Activity levels'!$J9,IF(Inputs!$E$125="Meals Provided",Inputs!$C$125*'Allocation Drivers'!E9/'Allocation Drivers'!$E$23/'Activity levels'!$J9,IF(Inputs!$E$125="Clinical Time",Inputs!$C$125*'Allocation Drivers'!F9/'Allocation Drivers'!$F$23/'Activity levels'!$J9,0))))),0))</f>
        <v>#DIV/0!</v>
      </c>
      <c r="I93" s="7" t="e">
        <f>IF(Inputs!$B$125="Direct",IF(Inputs!$D$125="Research",Inputs!$C$125/'Activity levels'!$J10,0),IF(Inputs!$B$125="Indirect",IF(Inputs!$E$125="Headcount",Inputs!$C$125*'Allocation Drivers'!B10/'Allocation Drivers'!$B$23/'Activity levels'!$J10,IF(Inputs!$E$125="Floor Space",Inputs!$C$125*'Allocation Drivers'!C10/'Allocation Drivers'!$C$23/'Activity levels'!$J10,IF(Inputs!$E$125="Finance Time",Inputs!$C$125*'Allocation Drivers'!D10/'Allocation Drivers'!$D$23/'Activity levels'!$J10,IF(Inputs!$E$125="Meals Provided",Inputs!$C$125*'Allocation Drivers'!E10/'Allocation Drivers'!$E$23/'Activity levels'!$J10,IF(Inputs!$E$125="Clinical Time",Inputs!$C$125*'Allocation Drivers'!F10/'Allocation Drivers'!$F$23/'Activity levels'!$J10,0))))),0))</f>
        <v>#DIV/0!</v>
      </c>
      <c r="J93" s="7" t="e">
        <f>IF(Inputs!$B$125="Direct",IF(Inputs!$D$125="Bereavement / Family Support / Living Well (Adult)",Inputs!$C$125/'Activity levels'!$J11,0),IF(Inputs!$B$125="Indirect",IF(Inputs!$E$125="Headcount",Inputs!$C$125*'Allocation Drivers'!B11/'Allocation Drivers'!$B$23/'Activity levels'!$J11,IF(Inputs!$E$125="Floor Space",Inputs!$C$125*'Allocation Drivers'!C11/'Allocation Drivers'!$C$23/'Activity levels'!$J11,IF(Inputs!$E$125="Finance Time",Inputs!$C$125*'Allocation Drivers'!D11/'Allocation Drivers'!$D$23/'Activity levels'!$J11,IF(Inputs!$E$125="Meals Provided",Inputs!$C$125*'Allocation Drivers'!E11/'Allocation Drivers'!$E$23/'Activity levels'!$J11,IF(Inputs!$E$125="Clinical Time",Inputs!$C$125*'Allocation Drivers'!F11/'Allocation Drivers'!$F$23/'Activity levels'!$J11,0))))),0))</f>
        <v>#DIV/0!</v>
      </c>
      <c r="K93" s="7" t="e">
        <f>IF(Inputs!$B$125="Direct",IF(Inputs!$D$125="Inpatient (Children)",Inputs!$C$125/'Activity levels'!$J12,0),IF(Inputs!$B$125="Indirect",IF(Inputs!$E$125="Headcount",Inputs!$C$125*'Allocation Drivers'!B12/'Allocation Drivers'!$B$23/'Activity levels'!$J12,IF(Inputs!$E$125="Floor Space",Inputs!$C$125*'Allocation Drivers'!C12/'Allocation Drivers'!$C$23/'Activity levels'!$J12,IF(Inputs!$E$125="Finance Time",Inputs!$C$125*'Allocation Drivers'!D12/'Allocation Drivers'!$D$23/'Activity levels'!$J12,IF(Inputs!$E$125="Meals Provided",Inputs!$C$125*'Allocation Drivers'!E12/'Allocation Drivers'!$E$23/'Activity levels'!$J12,IF(Inputs!$E$125="Clinical Time",Inputs!$C$125*'Allocation Drivers'!F12/'Allocation Drivers'!$F$23/'Activity levels'!$J12,0))))),0))</f>
        <v>#DIV/0!</v>
      </c>
      <c r="L93" s="7" t="e">
        <f>IF(Inputs!$B$125="Direct",IF(Inputs!$D$125="Outpatient  / Hospital Inreach (Children)",Inputs!$C$125/'Activity levels'!$J13,0),IF(Inputs!$B$125="Indirect",IF(Inputs!$E$125="Headcount",Inputs!$C$125*'Allocation Drivers'!B13/'Allocation Drivers'!$B$23/'Activity levels'!$J13,IF(Inputs!$E$125="Floor Space",Inputs!$C$125*'Allocation Drivers'!C13/'Allocation Drivers'!$C$23/'Activity levels'!$J13,IF(Inputs!$E$125="Finance Time",Inputs!$C$125*'Allocation Drivers'!D13/'Allocation Drivers'!$D$23/'Activity levels'!$J13,IF(Inputs!$E$125="Meals Provided",Inputs!$C$125*'Allocation Drivers'!E13/'Allocation Drivers'!$E$23/'Activity levels'!$J13,IF(Inputs!$E$125="Clinical Time",Inputs!$C$125*'Allocation Drivers'!F13/'Allocation Drivers'!$F$23/'Activity levels'!$J13,0))))),0))</f>
        <v>#DIV/0!</v>
      </c>
      <c r="M93" s="7" t="e">
        <f>IF(Inputs!$B$125="Direct",IF(Inputs!$D$125="Specialist Care at Home (Hospice at Home / Rapid Response etc) (Children)",Inputs!$C$125/'Activity levels'!$J14,0),IF(Inputs!$B$125="Indirect",IF(Inputs!$E$125="Headcount",Inputs!$C$125*'Allocation Drivers'!B14/'Allocation Drivers'!$B$23/'Activity levels'!$J14,IF(Inputs!$E$125="Floor Space",Inputs!$C$125*'Allocation Drivers'!C14/'Allocation Drivers'!$C$23/'Activity levels'!$J14,IF(Inputs!$E$125="Finance Time",Inputs!$C$125*'Allocation Drivers'!D14/'Allocation Drivers'!$D$23/'Activity levels'!$J14,IF(Inputs!$E$125="Meals Provided",Inputs!$C$125*'Allocation Drivers'!E14/'Allocation Drivers'!$E$23/'Activity levels'!$J14,IF(Inputs!$E$125="Clinical Time",Inputs!$C$125*'Allocation Drivers'!F14/'Allocation Drivers'!$F$23/'Activity levels'!$J14,0))))),0))</f>
        <v>#DIV/0!</v>
      </c>
      <c r="N93" s="7" t="e">
        <f>IF(Inputs!$B$125="Direct",IF(Inputs!$D$125="Generalist / Non-specialist Community Visits (Children)",Inputs!$C$125/'Activity levels'!$J15,0),IF(Inputs!$B$125="Indirect",IF(Inputs!$E$125="Headcount",Inputs!$C$125*'Allocation Drivers'!B15/'Allocation Drivers'!$B$23/'Activity levels'!$J15,IF(Inputs!$E$125="Floor Space",Inputs!$C$125*'Allocation Drivers'!C15/'Allocation Drivers'!$C$23/'Activity levels'!$J15,IF(Inputs!$E$125="Finance Time",Inputs!$C$125*'Allocation Drivers'!D15/'Allocation Drivers'!$D$23/'Activity levels'!$J15,IF(Inputs!$E$125="Meals Provided",Inputs!$C$125*'Allocation Drivers'!E15/'Allocation Drivers'!$E$23/'Activity levels'!$J15,IF(Inputs!$E$125="Clinical Time",Inputs!$C$125*'Allocation Drivers'!F15/'Allocation Drivers'!$F$23/'Activity levels'!$J15,0))))),0))</f>
        <v>#DIV/0!</v>
      </c>
      <c r="O93" s="7" t="e">
        <f>IF(Inputs!$B$125="Direct",IF(Inputs!$D$125="Do not use",Inputs!$C$125/'Activity levels'!$J17,0),IF(Inputs!$B$125="Indirect",IF(Inputs!$E$125="Headcount",Inputs!$C$125*'Allocation Drivers'!B16/'Allocation Drivers'!$B$23/'Activity levels'!$J17,IF(Inputs!$E$125="Floor Space",Inputs!$C$125*'Allocation Drivers'!C16/'Allocation Drivers'!$C$23/'Activity levels'!$J17,IF(Inputs!$E$125="Finance Time",Inputs!$C$125*'Allocation Drivers'!D16/'Allocation Drivers'!$D$23/'Activity levels'!$J17,IF(Inputs!$E$125="Meals Provided",Inputs!$C$125*'Allocation Drivers'!E16/'Allocation Drivers'!$E$23/'Activity levels'!$J17,IF(Inputs!$E$125="Clinical Time",Inputs!$C$125*'Allocation Drivers'!F16/'Allocation Drivers'!$F$23/'Activity levels'!$J17,0))))),0))</f>
        <v>#DIV/0!</v>
      </c>
      <c r="P93" s="7" t="e">
        <f>IF(Inputs!$B$125="Direct",IF(Inputs!$D$125="Do not use",Inputs!$C$125/'Activity levels'!$J18,0),IF(Inputs!$B$125="Indirect",IF(Inputs!$E$125="Headcount",Inputs!$C$125*'Allocation Drivers'!B17/'Allocation Drivers'!$B$23/'Activity levels'!$J18,IF(Inputs!$E$125="Floor Space",Inputs!$C$125*'Allocation Drivers'!C17/'Allocation Drivers'!$C$23/'Activity levels'!$J18,IF(Inputs!$E$125="Finance Time",Inputs!$C$125*'Allocation Drivers'!D17/'Allocation Drivers'!$D$23/'Activity levels'!$J18,IF(Inputs!$E$125="Meals Provided",Inputs!$C$125*'Allocation Drivers'!E17/'Allocation Drivers'!$E$23/'Activity levels'!$J18,IF(Inputs!$E$125="Clinical Time",Inputs!$C$125*'Allocation Drivers'!F17/'Allocation Drivers'!$F$23/'Activity levels'!$J18,0))))),0))</f>
        <v>#DIV/0!</v>
      </c>
      <c r="Q93" s="7" t="e">
        <f>IF(Inputs!$B$125="Direct",IF(Inputs!$D$125="Bereavement / Family support / Living well (Children)",Inputs!$C$125/'Activity levels'!$J19,0),IF(Inputs!$B$125="Indirect",IF(Inputs!$E$125="Headcount",Inputs!$C$125*'Allocation Drivers'!B18/'Allocation Drivers'!$B$23/'Activity levels'!$J19,IF(Inputs!$E$125="Floor Space",Inputs!$C$125*'Allocation Drivers'!C18/'Allocation Drivers'!$C$23/'Activity levels'!$J19,IF(Inputs!$E$125="Finance Time",Inputs!$C$125*'Allocation Drivers'!D18/'Allocation Drivers'!$D$23/'Activity levels'!$J19,IF(Inputs!$E$125="Meals Provided",Inputs!$C$125*'Allocation Drivers'!E18/'Allocation Drivers'!$E$23/'Activity levels'!$J19,IF(Inputs!$E$125="Clinical Time",Inputs!$C$125*'Allocation Drivers'!F18/'Allocation Drivers'!$F$23/'Activity levels'!$J19,0))))),0))</f>
        <v>#DIV/0!</v>
      </c>
    </row>
    <row r="94" spans="1:17" x14ac:dyDescent="0.2">
      <c r="A94" t="s">
        <v>130</v>
      </c>
      <c r="B94" s="7" t="e">
        <f>IF(Inputs!$B$126="Direct",IF(Inputs!$D$126="Inpatient (Adult)",Inputs!$C$126/'Activity levels'!$J4,0),IF(Inputs!$B$126="Indirect",IF(Inputs!$E$126="Headcount",Inputs!$C$126*'Allocation Drivers'!B4/'Allocation Drivers'!$B$23/'Activity levels'!$J4,IF(Inputs!$E$126="Floor Space",Inputs!$C$126*'Allocation Drivers'!C4/'Allocation Drivers'!$C$23/'Activity levels'!$J4,IF(Inputs!$E$126="Finance Time",Inputs!$C$126*'Allocation Drivers'!D4/'Allocation Drivers'!$D$23/'Activity levels'!$J4,IF(Inputs!$E$126="Meals Provided",Inputs!$C$126*'Allocation Drivers'!E4/'Allocation Drivers'!$E$23/'Activity levels'!$J4,IF(Inputs!$E$126="Clinical Time",Inputs!$C$126*'Allocation Drivers'!F4/'Allocation Drivers'!$F$23/'Activity levels'!$J4,0))))),0))</f>
        <v>#DIV/0!</v>
      </c>
      <c r="C94" s="7" t="e">
        <f>IF(Inputs!$B$126="Direct",IF(Inputs!$D$126="Outpatient / Hospital Inreach (Adult)",Inputs!$C$126/'Activity levels'!$J5,0),IF(Inputs!$B$126="Indirect",IF(Inputs!$E$126="Headcount",Inputs!$C$126*'Allocation Drivers'!B5/'Allocation Drivers'!$B$23/'Activity levels'!$J5,IF(Inputs!$E$126="Floor Space",Inputs!$C$126*'Allocation Drivers'!C5/'Allocation Drivers'!$C$23/'Activity levels'!$J5,IF(Inputs!$E$126="Finance Time",Inputs!$C$126*'Allocation Drivers'!D5/'Allocation Drivers'!$D$23/'Activity levels'!$J5,IF(Inputs!$E$126="Meals Provided",Inputs!$C$126*'Allocation Drivers'!E5/'Allocation Drivers'!$E$23/'Activity levels'!$J5,IF(Inputs!$E$126="Clinical Time",Inputs!$C$126*'Allocation Drivers'!F5/'Allocation Drivers'!$F$23/'Activity levels'!$J5,0))))),0))</f>
        <v>#DIV/0!</v>
      </c>
      <c r="D94" s="7" t="e">
        <f>IF(Inputs!$B$126="Direct",IF(Inputs!$D$126="Specialist Care at Home (Hospice at Home / Rapid Response etc) (Adult)",Inputs!$C$126/'Activity levels'!$J6,0),IF(Inputs!$B$126="Indirect",IF(Inputs!$E$126="Headcount",Inputs!$C$126*'Allocation Drivers'!B6/'Allocation Drivers'!$B$23/'Activity levels'!$J6,IF(Inputs!$E$126="Floor Space",Inputs!$C$126*'Allocation Drivers'!C6/'Allocation Drivers'!$C$23/'Activity levels'!$J6,IF(Inputs!$E$126="Finance Time",Inputs!$C$126*'Allocation Drivers'!D6/'Allocation Drivers'!$D$23/'Activity levels'!$J6,IF(Inputs!$E$126="Meals Provided",Inputs!$C$126*'Allocation Drivers'!E6/'Allocation Drivers'!$E$23/'Activity levels'!$J6,IF(Inputs!$E$126="Clinical Time",Inputs!$C$126*'Allocation Drivers'!F6/'Allocation Drivers'!$F$23/'Activity levels'!$J6,0))))),0))</f>
        <v>#DIV/0!</v>
      </c>
      <c r="E94" s="7" t="e">
        <f>IF(Inputs!$B$126="Direct",IF(Inputs!$D$126="Generalist / Non-specialist Community Visits (Adult)",Inputs!$C$126/'Activity levels'!$J7,0),IF(Inputs!$B$126="Indirect",IF(Inputs!$E$126="Headcount",Inputs!$C$126*'Allocation Drivers'!B7/'Allocation Drivers'!$B$23/'Activity levels'!$J7,IF(Inputs!$E$126="Floor Space",Inputs!$C$126*'Allocation Drivers'!C7/'Allocation Drivers'!$C$23/'Activity levels'!$J7,IF(Inputs!$E$126="Finance Time",Inputs!$C$126*'Allocation Drivers'!D7/'Allocation Drivers'!$D$23/'Activity levels'!$J7,IF(Inputs!$E$126="Meals Provided",Inputs!$C$126*'Allocation Drivers'!E7/'Allocation Drivers'!$E$23/'Activity levels'!$J7,IF(Inputs!$E$126="Clinical Time",Inputs!$C$126*'Allocation Drivers'!F7/'Allocation Drivers'!$F$23/'Activity levels'!$J7,0))))),0))</f>
        <v>#DIV/0!</v>
      </c>
      <c r="F94" s="7" t="e">
        <f>IF(Inputs!$B$126="Direct",IF(Inputs!$D$126="Domicilliary Care",Inputs!$C$126/'Activity levels'!$J16,0),IF(Inputs!$B$126="Indirect",IF(Inputs!$E$126="Headcount",Inputs!$C$126*'Allocation Drivers'!B15/'Allocation Drivers'!$B$23/'Activity levels'!$J16,IF(Inputs!$E$126="Floor Space",Inputs!$C$126*'Allocation Drivers'!C15/'Allocation Drivers'!$C$23/'Activity levels'!$J16,IF(Inputs!$E$126="Finance Time",Inputs!$C$126*'Allocation Drivers'!D15/'Allocation Drivers'!$D$23/'Activity levels'!$J16,IF(Inputs!$E$126="Meals Provided",Inputs!$C$126*'Allocation Drivers'!E15/'Allocation Drivers'!$E$23/'Activity levels'!$J16,IF(Inputs!$E$126="Clinical Time",Inputs!$C$126*'Allocation Drivers'!F15/'Allocation Drivers'!$F$23/'Activity levels'!$J16,0))))),0))</f>
        <v>#DIV/0!</v>
      </c>
      <c r="G94" s="7" t="e">
        <f>IF(Inputs!$B$126="Direct",IF(Inputs!$D$126="Lymphoedema",Inputs!$C$126/'Activity levels'!$J8,0),IF(Inputs!$B$126="Indirect",IF(Inputs!$E$126="Headcount",Inputs!$C$126*'Allocation Drivers'!B8/'Allocation Drivers'!$B$23/'Activity levels'!$J8,IF(Inputs!$E$126="Floor Space",Inputs!$C$126*'Allocation Drivers'!C8/'Allocation Drivers'!$C$23/'Activity levels'!$J8,IF(Inputs!$E$126="Finance Time",Inputs!$C$126*'Allocation Drivers'!D8/'Allocation Drivers'!$D$23/'Activity levels'!$J8,IF(Inputs!$E$126="Meals Provided",Inputs!$C$126*'Allocation Drivers'!E8/'Allocation Drivers'!$E$23/'Activity levels'!$J8,IF(Inputs!$E$126="Clinical Time",Inputs!$C$126*'Allocation Drivers'!F8/'Allocation Drivers'!$F$23/'Activity levels'!$J8,0))))),0))</f>
        <v>#DIV/0!</v>
      </c>
      <c r="H94" s="7" t="e">
        <f>IF(Inputs!$B$126="Direct",IF(Inputs!$D$126="Education",Inputs!$C$126/'Activity levels'!$J9,0),IF(Inputs!$B$126="Indirect",IF(Inputs!$E$126="Headcount",Inputs!$C$126*'Allocation Drivers'!B9/'Allocation Drivers'!$B$23/'Activity levels'!$J9,IF(Inputs!$E$126="Floor Space",Inputs!$C$126*'Allocation Drivers'!C9/'Allocation Drivers'!$C$23/'Activity levels'!$J9,IF(Inputs!$E$126="Finance Time",Inputs!$C$126*'Allocation Drivers'!D9/'Allocation Drivers'!$D$23/'Activity levels'!$J9,IF(Inputs!$E$126="Meals Provided",Inputs!$C$126*'Allocation Drivers'!E9/'Allocation Drivers'!$E$23/'Activity levels'!$J9,IF(Inputs!$E$126="Clinical Time",Inputs!$C$126*'Allocation Drivers'!F9/'Allocation Drivers'!$F$23/'Activity levels'!$J9,0))))),0))</f>
        <v>#DIV/0!</v>
      </c>
      <c r="I94" s="7" t="e">
        <f>IF(Inputs!$B$126="Direct",IF(Inputs!$D$126="Research",Inputs!$C$126/'Activity levels'!$J10,0),IF(Inputs!$B$126="Indirect",IF(Inputs!$E$126="Headcount",Inputs!$C$126*'Allocation Drivers'!B10/'Allocation Drivers'!$B$23/'Activity levels'!$J10,IF(Inputs!$E$126="Floor Space",Inputs!$C$126*'Allocation Drivers'!C10/'Allocation Drivers'!$C$23/'Activity levels'!$J10,IF(Inputs!$E$126="Finance Time",Inputs!$C$126*'Allocation Drivers'!D10/'Allocation Drivers'!$D$23/'Activity levels'!$J10,IF(Inputs!$E$126="Meals Provided",Inputs!$C$126*'Allocation Drivers'!E10/'Allocation Drivers'!$E$23/'Activity levels'!$J10,IF(Inputs!$E$126="Clinical Time",Inputs!$C$126*'Allocation Drivers'!F10/'Allocation Drivers'!$F$23/'Activity levels'!$J10,0))))),0))</f>
        <v>#DIV/0!</v>
      </c>
      <c r="J94" s="7" t="e">
        <f>IF(Inputs!$B$126="Direct",IF(Inputs!$D$126="Bereavement / Family Support / Living Well (Adult)",Inputs!$C$126/'Activity levels'!$J11,0),IF(Inputs!$B$126="Indirect",IF(Inputs!$E$126="Headcount",Inputs!$C$126*'Allocation Drivers'!B11/'Allocation Drivers'!$B$23/'Activity levels'!$J11,IF(Inputs!$E$126="Floor Space",Inputs!$C$126*'Allocation Drivers'!C11/'Allocation Drivers'!$C$23/'Activity levels'!$J11,IF(Inputs!$E$126="Finance Time",Inputs!$C$126*'Allocation Drivers'!D11/'Allocation Drivers'!$D$23/'Activity levels'!$J11,IF(Inputs!$E$126="Meals Provided",Inputs!$C$126*'Allocation Drivers'!E11/'Allocation Drivers'!$E$23/'Activity levels'!$J11,IF(Inputs!$E$126="Clinical Time",Inputs!$C$126*'Allocation Drivers'!F11/'Allocation Drivers'!$F$23/'Activity levels'!$J11,0))))),0))</f>
        <v>#DIV/0!</v>
      </c>
      <c r="K94" s="7" t="e">
        <f>IF(Inputs!$B$126="Direct",IF(Inputs!$D$126="Inpatient (Children)",Inputs!$C$126/'Activity levels'!$J12,0),IF(Inputs!$B$126="Indirect",IF(Inputs!$E$126="Headcount",Inputs!$C$126*'Allocation Drivers'!B12/'Allocation Drivers'!$B$23/'Activity levels'!$J12,IF(Inputs!$E$126="Floor Space",Inputs!$C$126*'Allocation Drivers'!C12/'Allocation Drivers'!$C$23/'Activity levels'!$J12,IF(Inputs!$E$126="Finance Time",Inputs!$C$126*'Allocation Drivers'!D12/'Allocation Drivers'!$D$23/'Activity levels'!$J12,IF(Inputs!$E$126="Meals Provided",Inputs!$C$126*'Allocation Drivers'!E12/'Allocation Drivers'!$E$23/'Activity levels'!$J12,IF(Inputs!$E$126="Clinical Time",Inputs!$C$126*'Allocation Drivers'!F12/'Allocation Drivers'!$F$23/'Activity levels'!$J12,0))))),0))</f>
        <v>#DIV/0!</v>
      </c>
      <c r="L94" s="7" t="e">
        <f>IF(Inputs!$B$126="Direct",IF(Inputs!$D$126="Outpatient  / Hospital Inreach (Children)",Inputs!$C$126/'Activity levels'!$J13,0),IF(Inputs!$B$126="Indirect",IF(Inputs!$E$126="Headcount",Inputs!$C$126*'Allocation Drivers'!B13/'Allocation Drivers'!$B$23/'Activity levels'!$J13,IF(Inputs!$E$126="Floor Space",Inputs!$C$126*'Allocation Drivers'!C13/'Allocation Drivers'!$C$23/'Activity levels'!$J13,IF(Inputs!$E$126="Finance Time",Inputs!$C$126*'Allocation Drivers'!D13/'Allocation Drivers'!$D$23/'Activity levels'!$J13,IF(Inputs!$E$126="Meals Provided",Inputs!$C$126*'Allocation Drivers'!E13/'Allocation Drivers'!$E$23/'Activity levels'!$J13,IF(Inputs!$E$126="Clinical Time",Inputs!$C$126*'Allocation Drivers'!F13/'Allocation Drivers'!$F$23/'Activity levels'!$J13,0))))),0))</f>
        <v>#DIV/0!</v>
      </c>
      <c r="M94" s="7" t="e">
        <f>IF(Inputs!$B$126="Direct",IF(Inputs!$D$126="Specialist Care at Home (Hospice at Home / Rapid Response etc) (Children)",Inputs!$C$126/'Activity levels'!$J14,0),IF(Inputs!$B$126="Indirect",IF(Inputs!$E$126="Headcount",Inputs!$C$126*'Allocation Drivers'!B14/'Allocation Drivers'!$B$23/'Activity levels'!$J14,IF(Inputs!$E$126="Floor Space",Inputs!$C$126*'Allocation Drivers'!C14/'Allocation Drivers'!$C$23/'Activity levels'!$J14,IF(Inputs!$E$126="Finance Time",Inputs!$C$126*'Allocation Drivers'!D14/'Allocation Drivers'!$D$23/'Activity levels'!$J14,IF(Inputs!$E$126="Meals Provided",Inputs!$C$126*'Allocation Drivers'!E14/'Allocation Drivers'!$E$23/'Activity levels'!$J14,IF(Inputs!$E$126="Clinical Time",Inputs!$C$126*'Allocation Drivers'!F14/'Allocation Drivers'!$F$23/'Activity levels'!$J14,0))))),0))</f>
        <v>#DIV/0!</v>
      </c>
      <c r="N94" s="7" t="e">
        <f>IF(Inputs!$B$126="Direct",IF(Inputs!$D$126="Generalist / Non-specialist Community Visits (Children)",Inputs!$C$126/'Activity levels'!$J15,0),IF(Inputs!$B$126="Indirect",IF(Inputs!$E$126="Headcount",Inputs!$C$126*'Allocation Drivers'!B15/'Allocation Drivers'!$B$23/'Activity levels'!$J15,IF(Inputs!$E$126="Floor Space",Inputs!$C$126*'Allocation Drivers'!C15/'Allocation Drivers'!$C$23/'Activity levels'!$J15,IF(Inputs!$E$126="Finance Time",Inputs!$C$126*'Allocation Drivers'!D15/'Allocation Drivers'!$D$23/'Activity levels'!$J15,IF(Inputs!$E$126="Meals Provided",Inputs!$C$126*'Allocation Drivers'!E15/'Allocation Drivers'!$E$23/'Activity levels'!$J15,IF(Inputs!$E$126="Clinical Time",Inputs!$C$126*'Allocation Drivers'!F15/'Allocation Drivers'!$F$23/'Activity levels'!$J15,0))))),0))</f>
        <v>#DIV/0!</v>
      </c>
      <c r="O94" s="7" t="e">
        <f>IF(Inputs!$B$126="Direct",IF(Inputs!$D$126="Do not use",Inputs!$C$126/'Activity levels'!$J17,0),IF(Inputs!$B$126="Indirect",IF(Inputs!$E$126="Headcount",Inputs!$C$126*'Allocation Drivers'!B16/'Allocation Drivers'!$B$23/'Activity levels'!$J17,IF(Inputs!$E$126="Floor Space",Inputs!$C$126*'Allocation Drivers'!C16/'Allocation Drivers'!$C$23/'Activity levels'!$J17,IF(Inputs!$E$126="Finance Time",Inputs!$C$126*'Allocation Drivers'!D16/'Allocation Drivers'!$D$23/'Activity levels'!$J17,IF(Inputs!$E$126="Meals Provided",Inputs!$C$126*'Allocation Drivers'!E16/'Allocation Drivers'!$E$23/'Activity levels'!$J17,IF(Inputs!$E$126="Clinical Time",Inputs!$C$126*'Allocation Drivers'!F16/'Allocation Drivers'!$F$23/'Activity levels'!$J17,0))))),0))</f>
        <v>#DIV/0!</v>
      </c>
      <c r="P94" s="7" t="e">
        <f>IF(Inputs!$B$126="Direct",IF(Inputs!$D$126="Do not use",Inputs!$C$126/'Activity levels'!$J18,0),IF(Inputs!$B$126="Indirect",IF(Inputs!$E$126="Headcount",Inputs!$C$126*'Allocation Drivers'!B17/'Allocation Drivers'!$B$23/'Activity levels'!$J18,IF(Inputs!$E$126="Floor Space",Inputs!$C$126*'Allocation Drivers'!C17/'Allocation Drivers'!$C$23/'Activity levels'!$J18,IF(Inputs!$E$126="Finance Time",Inputs!$C$126*'Allocation Drivers'!D17/'Allocation Drivers'!$D$23/'Activity levels'!$J18,IF(Inputs!$E$126="Meals Provided",Inputs!$C$126*'Allocation Drivers'!E17/'Allocation Drivers'!$E$23/'Activity levels'!$J18,IF(Inputs!$E$126="Clinical Time",Inputs!$C$126*'Allocation Drivers'!F17/'Allocation Drivers'!$F$23/'Activity levels'!$J18,0))))),0))</f>
        <v>#DIV/0!</v>
      </c>
      <c r="Q94" s="7" t="e">
        <f>IF(Inputs!$B$126="Direct",IF(Inputs!$D$126="Bereavement / Family support / Living well (Children)",Inputs!$C$126/'Activity levels'!$J19,0),IF(Inputs!$B$126="Indirect",IF(Inputs!$E$126="Headcount",Inputs!$C$126*'Allocation Drivers'!B18/'Allocation Drivers'!$B$23/'Activity levels'!$J19,IF(Inputs!$E$126="Floor Space",Inputs!$C$126*'Allocation Drivers'!C18/'Allocation Drivers'!$C$23/'Activity levels'!$J19,IF(Inputs!$E$126="Finance Time",Inputs!$C$126*'Allocation Drivers'!D18/'Allocation Drivers'!$D$23/'Activity levels'!$J19,IF(Inputs!$E$126="Meals Provided",Inputs!$C$126*'Allocation Drivers'!E18/'Allocation Drivers'!$E$23/'Activity levels'!$J19,IF(Inputs!$E$126="Clinical Time",Inputs!$C$126*'Allocation Drivers'!F18/'Allocation Drivers'!$F$23/'Activity levels'!$J19,0))))),0))</f>
        <v>#DIV/0!</v>
      </c>
    </row>
    <row r="95" spans="1:17" x14ac:dyDescent="0.2">
      <c r="A95" t="s">
        <v>132</v>
      </c>
      <c r="B95" s="7" t="e">
        <f>IF(Inputs!$B$128="Direct",IF(Inputs!$D$128="Inpatient (Adult)",Inputs!$C$128/'Activity levels'!$J4,0),IF(Inputs!$B$128="Indirect",IF(Inputs!$E$128="Headcount",Inputs!$C$128*'Allocation Drivers'!B4/'Allocation Drivers'!$B$23/'Activity levels'!$J4,IF(Inputs!$E$128="Floor Space",Inputs!$C$128*'Allocation Drivers'!C4/'Allocation Drivers'!$C$23/'Activity levels'!$J4,IF(Inputs!$E$128="Finance Time",Inputs!$C$128*'Allocation Drivers'!D4/'Allocation Drivers'!$D$23/'Activity levels'!$J4,IF(Inputs!$E$128="Meals Provided",Inputs!$C$128*'Allocation Drivers'!E4/'Allocation Drivers'!$E$23/'Activity levels'!$J4,IF(Inputs!$E$128="Clinical Time",Inputs!$C$128*'Allocation Drivers'!F4/'Allocation Drivers'!$F$23/'Activity levels'!$J4,0))))),0))</f>
        <v>#DIV/0!</v>
      </c>
      <c r="C95" s="7" t="e">
        <f>IF(Inputs!$B$128="Direct",IF(Inputs!$D$128="Outpatient / Hospital Inreach (Adult)",Inputs!$C$128/'Activity levels'!$J5,0),IF(Inputs!$B$128="Indirect",IF(Inputs!$E$128="Headcount",Inputs!$C$128*'Allocation Drivers'!B5/'Allocation Drivers'!$B$23/'Activity levels'!$J5,IF(Inputs!$E$128="Floor Space",Inputs!$C$128*'Allocation Drivers'!C5/'Allocation Drivers'!$C$23/'Activity levels'!$J5,IF(Inputs!$E$128="Finance Time",Inputs!$C$128*'Allocation Drivers'!D5/'Allocation Drivers'!$D$23/'Activity levels'!$J5,IF(Inputs!$E$128="Meals Provided",Inputs!$C$128*'Allocation Drivers'!E5/'Allocation Drivers'!$E$23/'Activity levels'!$J5,IF(Inputs!$E$128="Clinical Time",Inputs!$C$128*'Allocation Drivers'!F5/'Allocation Drivers'!$F$23/'Activity levels'!$J5,0))))),0))</f>
        <v>#DIV/0!</v>
      </c>
      <c r="D95" s="7" t="e">
        <f>IF(Inputs!$B$128="Direct",IF(Inputs!$D$128="Specialist Care at Home (Hospice at Home / Rapid Response etc) (Adult)",Inputs!$C$128/'Activity levels'!$J6,0),IF(Inputs!$B$128="Indirect",IF(Inputs!$E$128="Headcount",Inputs!$C$128*'Allocation Drivers'!B6/'Allocation Drivers'!$B$23/'Activity levels'!$J6,IF(Inputs!$E$128="Floor Space",Inputs!$C$128*'Allocation Drivers'!C6/'Allocation Drivers'!$C$23/'Activity levels'!$J6,IF(Inputs!$E$128="Finance Time",Inputs!$C$128*'Allocation Drivers'!D6/'Allocation Drivers'!$D$23/'Activity levels'!$J6,IF(Inputs!$E$128="Meals Provided",Inputs!$C$128*'Allocation Drivers'!E6/'Allocation Drivers'!$E$23/'Activity levels'!$J6,IF(Inputs!$E$128="Clinical Time",Inputs!$C$128*'Allocation Drivers'!F6/'Allocation Drivers'!$F$23/'Activity levels'!$J6,0))))),0))</f>
        <v>#DIV/0!</v>
      </c>
      <c r="E95" s="7" t="e">
        <f>IF(Inputs!$B$128="Direct",IF(Inputs!$D$128="Generalist / Non-specialist Community Visits (Adult)",Inputs!$C$128/'Activity levels'!$J7,0),IF(Inputs!$B$128="Indirect",IF(Inputs!$E$128="Headcount",Inputs!$C$128*'Allocation Drivers'!B7/'Allocation Drivers'!$B$23/'Activity levels'!$J7,IF(Inputs!$E$128="Floor Space",Inputs!$C$128*'Allocation Drivers'!C7/'Allocation Drivers'!$C$23/'Activity levels'!$J7,IF(Inputs!$E$128="Finance Time",Inputs!$C$128*'Allocation Drivers'!D7/'Allocation Drivers'!$D$23/'Activity levels'!$J7,IF(Inputs!$E$128="Meals Provided",Inputs!$C$128*'Allocation Drivers'!E7/'Allocation Drivers'!$E$23/'Activity levels'!$J7,IF(Inputs!$E$128="Clinical Time",Inputs!$C$128*'Allocation Drivers'!F7/'Allocation Drivers'!$F$23/'Activity levels'!$J7,0))))),0))</f>
        <v>#DIV/0!</v>
      </c>
      <c r="F95" s="7" t="e">
        <f>IF(Inputs!$B$128="Direct",IF(Inputs!$D$128="Domicilliary Care",Inputs!$C$128/'Activity levels'!$J16,0),IF(Inputs!$B$128="Indirect",IF(Inputs!$E$128="Headcount",Inputs!$C$128*'Allocation Drivers'!B15/'Allocation Drivers'!$B$23/'Activity levels'!$J16,IF(Inputs!$E$128="Floor Space",Inputs!$C$128*'Allocation Drivers'!C15/'Allocation Drivers'!$C$23/'Activity levels'!$J16,IF(Inputs!$E$128="Finance Time",Inputs!$C$128*'Allocation Drivers'!D15/'Allocation Drivers'!$D$23/'Activity levels'!$J16,IF(Inputs!$E$128="Meals Provided",Inputs!$C$128*'Allocation Drivers'!E15/'Allocation Drivers'!$E$23/'Activity levels'!$J16,IF(Inputs!$E$128="Clinical Time",Inputs!$C$128*'Allocation Drivers'!F15/'Allocation Drivers'!$F$23/'Activity levels'!$J16,0))))),0))</f>
        <v>#DIV/0!</v>
      </c>
      <c r="G95" s="7" t="e">
        <f>IF(Inputs!$B$128="Direct",IF(Inputs!$D$128="Lymphoedema",Inputs!$C$128/'Activity levels'!$J8,0),IF(Inputs!$B$128="Indirect",IF(Inputs!$E$128="Headcount",Inputs!$C$128*'Allocation Drivers'!B8/'Allocation Drivers'!$B$23/'Activity levels'!$J8,IF(Inputs!$E$128="Floor Space",Inputs!$C$128*'Allocation Drivers'!C8/'Allocation Drivers'!$C$23/'Activity levels'!$J8,IF(Inputs!$E$128="Finance Time",Inputs!$C$128*'Allocation Drivers'!D8/'Allocation Drivers'!$D$23/'Activity levels'!$J8,IF(Inputs!$E$128="Meals Provided",Inputs!$C$128*'Allocation Drivers'!E8/'Allocation Drivers'!$E$23/'Activity levels'!$J8,IF(Inputs!$E$128="Clinical Time",Inputs!$C$128*'Allocation Drivers'!F8/'Allocation Drivers'!$F$23/'Activity levels'!$J8,0))))),0))</f>
        <v>#DIV/0!</v>
      </c>
      <c r="H95" s="7" t="e">
        <f>IF(Inputs!$B$128="Direct",IF(Inputs!$D$128="Education",Inputs!$C$128/'Activity levels'!$J9,0),IF(Inputs!$B$128="Indirect",IF(Inputs!$E$128="Headcount",Inputs!$C$128*'Allocation Drivers'!B9/'Allocation Drivers'!$B$23/'Activity levels'!$J9,IF(Inputs!$E$128="Floor Space",Inputs!$C$128*'Allocation Drivers'!C9/'Allocation Drivers'!$C$23/'Activity levels'!$J9,IF(Inputs!$E$128="Finance Time",Inputs!$C$128*'Allocation Drivers'!D9/'Allocation Drivers'!$D$23/'Activity levels'!$J9,IF(Inputs!$E$128="Meals Provided",Inputs!$C$128*'Allocation Drivers'!E9/'Allocation Drivers'!$E$23/'Activity levels'!$J9,IF(Inputs!$E$128="Clinical Time",Inputs!$C$128*'Allocation Drivers'!F9/'Allocation Drivers'!$F$23/'Activity levels'!$J9,0))))),0))</f>
        <v>#DIV/0!</v>
      </c>
      <c r="I95" s="7" t="e">
        <f>IF(Inputs!$B$128="Direct",IF(Inputs!$D$128="Research",Inputs!$C$128/'Activity levels'!$J10,0),IF(Inputs!$B$128="Indirect",IF(Inputs!$E$128="Headcount",Inputs!$C$128*'Allocation Drivers'!B10/'Allocation Drivers'!$B$23/'Activity levels'!$J10,IF(Inputs!$E$128="Floor Space",Inputs!$C$128*'Allocation Drivers'!C10/'Allocation Drivers'!$C$23/'Activity levels'!$J10,IF(Inputs!$E$128="Finance Time",Inputs!$C$128*'Allocation Drivers'!D10/'Allocation Drivers'!$D$23/'Activity levels'!$J10,IF(Inputs!$E$128="Meals Provided",Inputs!$C$128*'Allocation Drivers'!E10/'Allocation Drivers'!$E$23/'Activity levels'!$J10,IF(Inputs!$E$128="Clinical Time",Inputs!$C$128*'Allocation Drivers'!F10/'Allocation Drivers'!$F$23/'Activity levels'!$J10,0))))),0))</f>
        <v>#DIV/0!</v>
      </c>
      <c r="J95" s="7" t="e">
        <f>IF(Inputs!$B$128="Direct",IF(Inputs!$D$128="Bereavement / Family Support / Living Well (Adult)",Inputs!$C$128/'Activity levels'!$J11,0),IF(Inputs!$B$128="Indirect",IF(Inputs!$E$128="Headcount",Inputs!$C$128*'Allocation Drivers'!B11/'Allocation Drivers'!$B$23/'Activity levels'!$J11,IF(Inputs!$E$128="Floor Space",Inputs!$C$128*'Allocation Drivers'!C11/'Allocation Drivers'!$C$23/'Activity levels'!$J11,IF(Inputs!$E$128="Finance Time",Inputs!$C$128*'Allocation Drivers'!D11/'Allocation Drivers'!$D$23/'Activity levels'!$J11,IF(Inputs!$E$128="Meals Provided",Inputs!$C$128*'Allocation Drivers'!E11/'Allocation Drivers'!$E$23/'Activity levels'!$J11,IF(Inputs!$E$128="Clinical Time",Inputs!$C$128*'Allocation Drivers'!F11/'Allocation Drivers'!$F$23/'Activity levels'!$J11,0))))),0))</f>
        <v>#DIV/0!</v>
      </c>
      <c r="K95" s="7" t="e">
        <f>IF(Inputs!$B$128="Direct",IF(Inputs!$D$128="Inpatient (Children)",Inputs!$C$128/'Activity levels'!$J12,0),IF(Inputs!$B$128="Indirect",IF(Inputs!$E$128="Headcount",Inputs!$C$128*'Allocation Drivers'!B12/'Allocation Drivers'!$B$23/'Activity levels'!$J12,IF(Inputs!$E$128="Floor Space",Inputs!$C$128*'Allocation Drivers'!C12/'Allocation Drivers'!$C$23/'Activity levels'!$J12,IF(Inputs!$E$128="Finance Time",Inputs!$C$128*'Allocation Drivers'!D12/'Allocation Drivers'!$D$23/'Activity levels'!$J12,IF(Inputs!$E$128="Meals Provided",Inputs!$C$128*'Allocation Drivers'!E12/'Allocation Drivers'!$E$23/'Activity levels'!$J12,IF(Inputs!$E$128="Clinical Time",Inputs!$C$128*'Allocation Drivers'!F12/'Allocation Drivers'!$F$23/'Activity levels'!$J12,0))))),0))</f>
        <v>#DIV/0!</v>
      </c>
      <c r="L95" s="7" t="e">
        <f>IF(Inputs!$B$128="Direct",IF(Inputs!$D$128="Outpatient  / Hospital Inreach (Children)",Inputs!$C$128/'Activity levels'!$J13,0),IF(Inputs!$B$128="Indirect",IF(Inputs!$E$128="Headcount",Inputs!$C$128*'Allocation Drivers'!B13/'Allocation Drivers'!$B$23/'Activity levels'!$J13,IF(Inputs!$E$128="Floor Space",Inputs!$C$128*'Allocation Drivers'!C13/'Allocation Drivers'!$C$23/'Activity levels'!$J13,IF(Inputs!$E$128="Finance Time",Inputs!$C$128*'Allocation Drivers'!D13/'Allocation Drivers'!$D$23/'Activity levels'!$J13,IF(Inputs!$E$128="Meals Provided",Inputs!$C$128*'Allocation Drivers'!E13/'Allocation Drivers'!$E$23/'Activity levels'!$J13,IF(Inputs!$E$128="Clinical Time",Inputs!$C$128*'Allocation Drivers'!F13/'Allocation Drivers'!$F$23/'Activity levels'!$J13,0))))),0))</f>
        <v>#DIV/0!</v>
      </c>
      <c r="M95" s="7" t="e">
        <f>IF(Inputs!$B$128="Direct",IF(Inputs!$D$128="Specialist Care at Home (Hospice at Home / Rapid Response etc) (Children)",Inputs!$C$128/'Activity levels'!$J14,0),IF(Inputs!$B$128="Indirect",IF(Inputs!$E$128="Headcount",Inputs!$C$128*'Allocation Drivers'!B14/'Allocation Drivers'!$B$23/'Activity levels'!$J14,IF(Inputs!$E$128="Floor Space",Inputs!$C$128*'Allocation Drivers'!C14/'Allocation Drivers'!$C$23/'Activity levels'!$J14,IF(Inputs!$E$128="Finance Time",Inputs!$C$128*'Allocation Drivers'!D14/'Allocation Drivers'!$D$23/'Activity levels'!$J14,IF(Inputs!$E$128="Meals Provided",Inputs!$C$128*'Allocation Drivers'!E14/'Allocation Drivers'!$E$23/'Activity levels'!$J14,IF(Inputs!$E$128="Clinical Time",Inputs!$C$128*'Allocation Drivers'!F14/'Allocation Drivers'!$F$23/'Activity levels'!$J14,0))))),0))</f>
        <v>#DIV/0!</v>
      </c>
      <c r="N95" s="7" t="e">
        <f>IF(Inputs!$B$128="Direct",IF(Inputs!$D$128="Generalist / Non-specialist Community Visits (Children)",Inputs!$C$128/'Activity levels'!$J15,0),IF(Inputs!$B$128="Indirect",IF(Inputs!$E$128="Headcount",Inputs!$C$128*'Allocation Drivers'!B15/'Allocation Drivers'!$B$23/'Activity levels'!$J15,IF(Inputs!$E$128="Floor Space",Inputs!$C$128*'Allocation Drivers'!C15/'Allocation Drivers'!$C$23/'Activity levels'!$J15,IF(Inputs!$E$128="Finance Time",Inputs!$C$128*'Allocation Drivers'!D15/'Allocation Drivers'!$D$23/'Activity levels'!$J15,IF(Inputs!$E$128="Meals Provided",Inputs!$C$128*'Allocation Drivers'!E15/'Allocation Drivers'!$E$23/'Activity levels'!$J15,IF(Inputs!$E$128="Clinical Time",Inputs!$C$128*'Allocation Drivers'!F15/'Allocation Drivers'!$F$23/'Activity levels'!$J15,0))))),0))</f>
        <v>#DIV/0!</v>
      </c>
      <c r="O95" s="7" t="e">
        <f>IF(Inputs!$B$128="Direct",IF(Inputs!$D$128="Do not use",Inputs!$C$128/'Activity levels'!$J17,0),IF(Inputs!$B$128="Indirect",IF(Inputs!$E$128="Headcount",Inputs!$C$128*'Allocation Drivers'!B16/'Allocation Drivers'!$B$23/'Activity levels'!$J17,IF(Inputs!$E$128="Floor Space",Inputs!$C$128*'Allocation Drivers'!C16/'Allocation Drivers'!$C$23/'Activity levels'!$J17,IF(Inputs!$E$128="Finance Time",Inputs!$C$128*'Allocation Drivers'!D16/'Allocation Drivers'!$D$23/'Activity levels'!$J17,IF(Inputs!$E$128="Meals Provided",Inputs!$C$128*'Allocation Drivers'!E16/'Allocation Drivers'!$E$23/'Activity levels'!$J17,IF(Inputs!$E$128="Clinical Time",Inputs!$C$128*'Allocation Drivers'!F16/'Allocation Drivers'!$F$23/'Activity levels'!$J17,0))))),0))</f>
        <v>#DIV/0!</v>
      </c>
      <c r="P95" s="7" t="e">
        <f>IF(Inputs!$B$128="Direct",IF(Inputs!$D$128="Do not use",Inputs!$C$128/'Activity levels'!$J18,0),IF(Inputs!$B$128="Indirect",IF(Inputs!$E$128="Headcount",Inputs!$C$128*'Allocation Drivers'!B17/'Allocation Drivers'!$B$23/'Activity levels'!$J18,IF(Inputs!$E$128="Floor Space",Inputs!$C$128*'Allocation Drivers'!C17/'Allocation Drivers'!$C$23/'Activity levels'!$J18,IF(Inputs!$E$128="Finance Time",Inputs!$C$128*'Allocation Drivers'!D17/'Allocation Drivers'!$D$23/'Activity levels'!$J18,IF(Inputs!$E$128="Meals Provided",Inputs!$C$128*'Allocation Drivers'!E17/'Allocation Drivers'!$E$23/'Activity levels'!$J18,IF(Inputs!$E$128="Clinical Time",Inputs!$C$128*'Allocation Drivers'!F17/'Allocation Drivers'!$F$23/'Activity levels'!$J18,0))))),0))</f>
        <v>#DIV/0!</v>
      </c>
      <c r="Q95" s="7" t="e">
        <f>IF(Inputs!$B$128="Direct",IF(Inputs!$D$128="Bereavement / Family support / Living well (Children)",Inputs!$C$128/'Activity levels'!$J19,0),IF(Inputs!$B$128="Indirect",IF(Inputs!$E$128="Headcount",Inputs!$C$128*'Allocation Drivers'!B18/'Allocation Drivers'!$B$23/'Activity levels'!$J19,IF(Inputs!$E$128="Floor Space",Inputs!$C$128*'Allocation Drivers'!C18/'Allocation Drivers'!$C$23/'Activity levels'!$J19,IF(Inputs!$E$128="Finance Time",Inputs!$C$128*'Allocation Drivers'!D18/'Allocation Drivers'!$D$23/'Activity levels'!$J19,IF(Inputs!$E$128="Meals Provided",Inputs!$C$128*'Allocation Drivers'!E18/'Allocation Drivers'!$E$23/'Activity levels'!$J19,IF(Inputs!$E$128="Clinical Time",Inputs!$C$128*'Allocation Drivers'!F18/'Allocation Drivers'!$F$23/'Activity levels'!$J19,0))))),0))</f>
        <v>#DIV/0!</v>
      </c>
    </row>
    <row r="96" spans="1:17" x14ac:dyDescent="0.2">
      <c r="A96" t="s">
        <v>134</v>
      </c>
      <c r="B96" s="7" t="e">
        <f>IF(Inputs!$B$129="Direct",IF(Inputs!$D$129="Inpatient (Adult)",Inputs!$C$129/'Activity levels'!$J4,0),IF(Inputs!$B$129="Indirect",IF(Inputs!$E$129="Headcount",Inputs!$C$129*'Allocation Drivers'!B4/'Allocation Drivers'!$B$23/'Activity levels'!$J4,IF(Inputs!$E$129="Floor Space",Inputs!$C$129*'Allocation Drivers'!C4/'Allocation Drivers'!$C$23/'Activity levels'!$J4,IF(Inputs!$E$129="Finance Time",Inputs!$C$129*'Allocation Drivers'!D4/'Allocation Drivers'!$D$23/'Activity levels'!$J4,IF(Inputs!$E$129="Meals Provided",Inputs!$C$129*'Allocation Drivers'!E4/'Allocation Drivers'!$E$23/'Activity levels'!$J4,IF(Inputs!$E$129="Clinical Time",Inputs!$C$129*'Allocation Drivers'!F4/'Allocation Drivers'!$F$23/'Activity levels'!$J4,0))))),0))</f>
        <v>#DIV/0!</v>
      </c>
      <c r="C96" s="7" t="e">
        <f>IF(Inputs!$B$129="Direct",IF(Inputs!$D$129="Outpatient / Hospital Inreach (Adult)",Inputs!$C$129/'Activity levels'!$J5,0),IF(Inputs!$B$129="Indirect",IF(Inputs!$E$129="Headcount",Inputs!$C$129*'Allocation Drivers'!B5/'Allocation Drivers'!$B$23/'Activity levels'!$J5,IF(Inputs!$E$129="Floor Space",Inputs!$C$129*'Allocation Drivers'!C5/'Allocation Drivers'!$C$23/'Activity levels'!$J5,IF(Inputs!$E$129="Finance Time",Inputs!$C$129*'Allocation Drivers'!D5/'Allocation Drivers'!$D$23/'Activity levels'!$J5,IF(Inputs!$E$129="Meals Provided",Inputs!$C$129*'Allocation Drivers'!E5/'Allocation Drivers'!$E$23/'Activity levels'!$J5,IF(Inputs!$E$129="Clinical Time",Inputs!$C$129*'Allocation Drivers'!F5/'Allocation Drivers'!$F$23/'Activity levels'!$J5,0))))),0))</f>
        <v>#DIV/0!</v>
      </c>
      <c r="D96" s="7" t="e">
        <f>IF(Inputs!$B$129="Direct",IF(Inputs!$D$129="Specialist Care at Home (Hospice at Home / Rapid Response etc) (Adult)",Inputs!$C$129/'Activity levels'!$J6,0),IF(Inputs!$B$129="Indirect",IF(Inputs!$E$129="Headcount",Inputs!$C$129*'Allocation Drivers'!B6/'Allocation Drivers'!$B$23/'Activity levels'!$J6,IF(Inputs!$E$129="Floor Space",Inputs!$C$129*'Allocation Drivers'!C6/'Allocation Drivers'!$C$23/'Activity levels'!$J6,IF(Inputs!$E$129="Finance Time",Inputs!$C$129*'Allocation Drivers'!D6/'Allocation Drivers'!$D$23/'Activity levels'!$J6,IF(Inputs!$E$129="Meals Provided",Inputs!$C$129*'Allocation Drivers'!E6/'Allocation Drivers'!$E$23/'Activity levels'!$J6,IF(Inputs!$E$129="Clinical Time",Inputs!$C$129*'Allocation Drivers'!F6/'Allocation Drivers'!$F$23/'Activity levels'!$J6,0))))),0))</f>
        <v>#DIV/0!</v>
      </c>
      <c r="E96" s="7" t="e">
        <f>IF(Inputs!$B$129="Direct",IF(Inputs!$D$129="Generalist / Non-specialist Community Visits (Adult)",Inputs!$C$129/'Activity levels'!$J7,0),IF(Inputs!$B$129="Indirect",IF(Inputs!$E$129="Headcount",Inputs!$C$129*'Allocation Drivers'!B7/'Allocation Drivers'!$B$23/'Activity levels'!$J7,IF(Inputs!$E$129="Floor Space",Inputs!$C$129*'Allocation Drivers'!C7/'Allocation Drivers'!$C$23/'Activity levels'!$J7,IF(Inputs!$E$129="Finance Time",Inputs!$C$129*'Allocation Drivers'!D7/'Allocation Drivers'!$D$23/'Activity levels'!$J7,IF(Inputs!$E$129="Meals Provided",Inputs!$C$129*'Allocation Drivers'!E7/'Allocation Drivers'!$E$23/'Activity levels'!$J7,IF(Inputs!$E$129="Clinical Time",Inputs!$C$129*'Allocation Drivers'!F7/'Allocation Drivers'!$F$23/'Activity levels'!$J7,0))))),0))</f>
        <v>#DIV/0!</v>
      </c>
      <c r="F96" s="7" t="e">
        <f>IF(Inputs!$B$129="Direct",IF(Inputs!$D$129="Domicilliary Care",Inputs!$C$129/'Activity levels'!$J16,0),IF(Inputs!$B$129="Indirect",IF(Inputs!$E$129="Headcount",Inputs!$C$129*'Allocation Drivers'!B15/'Allocation Drivers'!$B$23/'Activity levels'!$J16,IF(Inputs!$E$129="Floor Space",Inputs!$C$129*'Allocation Drivers'!C15/'Allocation Drivers'!$C$23/'Activity levels'!$J16,IF(Inputs!$E$129="Finance Time",Inputs!$C$129*'Allocation Drivers'!D15/'Allocation Drivers'!$D$23/'Activity levels'!$J16,IF(Inputs!$E$129="Meals Provided",Inputs!$C$129*'Allocation Drivers'!E15/'Allocation Drivers'!$E$23/'Activity levels'!$J16,IF(Inputs!$E$129="Clinical Time",Inputs!$C$129*'Allocation Drivers'!F15/'Allocation Drivers'!$F$23/'Activity levels'!$J16,0))))),0))</f>
        <v>#DIV/0!</v>
      </c>
      <c r="G96" s="7" t="e">
        <f>IF(Inputs!$B$129="Direct",IF(Inputs!$D$129="Lymphoedema",Inputs!$C$129/'Activity levels'!$J8,0),IF(Inputs!$B$129="Indirect",IF(Inputs!$E$129="Headcount",Inputs!$C$129*'Allocation Drivers'!B8/'Allocation Drivers'!$B$23/'Activity levels'!$J8,IF(Inputs!$E$129="Floor Space",Inputs!$C$129*'Allocation Drivers'!C8/'Allocation Drivers'!$C$23/'Activity levels'!$J8,IF(Inputs!$E$129="Finance Time",Inputs!$C$129*'Allocation Drivers'!D8/'Allocation Drivers'!$D$23/'Activity levels'!$J8,IF(Inputs!$E$129="Meals Provided",Inputs!$C$129*'Allocation Drivers'!E8/'Allocation Drivers'!$E$23/'Activity levels'!$J8,IF(Inputs!$E$129="Clinical Time",Inputs!$C$129*'Allocation Drivers'!F8/'Allocation Drivers'!$F$23/'Activity levels'!$J8,0))))),0))</f>
        <v>#DIV/0!</v>
      </c>
      <c r="H96" s="7" t="e">
        <f>IF(Inputs!$B$129="Direct",IF(Inputs!$D$129="Education",Inputs!$C$129/'Activity levels'!$J9,0),IF(Inputs!$B$129="Indirect",IF(Inputs!$E$129="Headcount",Inputs!$C$129*'Allocation Drivers'!B9/'Allocation Drivers'!$B$23/'Activity levels'!$J9,IF(Inputs!$E$129="Floor Space",Inputs!$C$129*'Allocation Drivers'!C9/'Allocation Drivers'!$C$23/'Activity levels'!$J9,IF(Inputs!$E$129="Finance Time",Inputs!$C$129*'Allocation Drivers'!D9/'Allocation Drivers'!$D$23/'Activity levels'!$J9,IF(Inputs!$E$129="Meals Provided",Inputs!$C$129*'Allocation Drivers'!E9/'Allocation Drivers'!$E$23/'Activity levels'!$J9,IF(Inputs!$E$129="Clinical Time",Inputs!$C$129*'Allocation Drivers'!F9/'Allocation Drivers'!$F$23/'Activity levels'!$J9,0))))),0))</f>
        <v>#DIV/0!</v>
      </c>
      <c r="I96" s="7" t="e">
        <f>IF(Inputs!$B$129="Direct",IF(Inputs!$D$129="Research",Inputs!$C$129/'Activity levels'!$J10,0),IF(Inputs!$B$129="Indirect",IF(Inputs!$E$129="Headcount",Inputs!$C$129*'Allocation Drivers'!B10/'Allocation Drivers'!$B$23/'Activity levels'!$J10,IF(Inputs!$E$129="Floor Space",Inputs!$C$129*'Allocation Drivers'!C10/'Allocation Drivers'!$C$23/'Activity levels'!$J10,IF(Inputs!$E$129="Finance Time",Inputs!$C$129*'Allocation Drivers'!D10/'Allocation Drivers'!$D$23/'Activity levels'!$J10,IF(Inputs!$E$129="Meals Provided",Inputs!$C$129*'Allocation Drivers'!E10/'Allocation Drivers'!$E$23/'Activity levels'!$J10,IF(Inputs!$E$129="Clinical Time",Inputs!$C$129*'Allocation Drivers'!F10/'Allocation Drivers'!$F$23/'Activity levels'!$J10,0))))),0))</f>
        <v>#DIV/0!</v>
      </c>
      <c r="J96" s="7" t="e">
        <f>IF(Inputs!$B$129="Direct",IF(Inputs!$D$129="Bereavement / Family Support / Living Well (Adult)",Inputs!$C$129/'Activity levels'!$J11,0),IF(Inputs!$B$129="Indirect",IF(Inputs!$E$129="Headcount",Inputs!$C$129*'Allocation Drivers'!B11/'Allocation Drivers'!$B$23/'Activity levels'!$J11,IF(Inputs!$E$129="Floor Space",Inputs!$C$129*'Allocation Drivers'!C11/'Allocation Drivers'!$C$23/'Activity levels'!$J11,IF(Inputs!$E$129="Finance Time",Inputs!$C$129*'Allocation Drivers'!D11/'Allocation Drivers'!$D$23/'Activity levels'!$J11,IF(Inputs!$E$129="Meals Provided",Inputs!$C$129*'Allocation Drivers'!E11/'Allocation Drivers'!$E$23/'Activity levels'!$J11,IF(Inputs!$E$129="Clinical Time",Inputs!$C$129*'Allocation Drivers'!F11/'Allocation Drivers'!$F$23/'Activity levels'!$J11,0))))),0))</f>
        <v>#DIV/0!</v>
      </c>
      <c r="K96" s="7" t="e">
        <f>IF(Inputs!$B$129="Direct",IF(Inputs!$D$129="Inpatient (Children)",Inputs!$C$129/'Activity levels'!$J12,0),IF(Inputs!$B$129="Indirect",IF(Inputs!$E$129="Headcount",Inputs!$C$129*'Allocation Drivers'!B12/'Allocation Drivers'!$B$23/'Activity levels'!$J12,IF(Inputs!$E$129="Floor Space",Inputs!$C$129*'Allocation Drivers'!C12/'Allocation Drivers'!$C$23/'Activity levels'!$J12,IF(Inputs!$E$129="Finance Time",Inputs!$C$129*'Allocation Drivers'!D12/'Allocation Drivers'!$D$23/'Activity levels'!$J12,IF(Inputs!$E$129="Meals Provided",Inputs!$C$129*'Allocation Drivers'!E12/'Allocation Drivers'!$E$23/'Activity levels'!$J12,IF(Inputs!$E$129="Clinical Time",Inputs!$C$129*'Allocation Drivers'!F12/'Allocation Drivers'!$F$23/'Activity levels'!$J12,0))))),0))</f>
        <v>#DIV/0!</v>
      </c>
      <c r="L96" s="7" t="e">
        <f>IF(Inputs!$B$129="Direct",IF(Inputs!$D$129="Outpatient  / Hospital Inreach (Children)",Inputs!$C$129/'Activity levels'!$J13,0),IF(Inputs!$B$129="Indirect",IF(Inputs!$E$129="Headcount",Inputs!$C$129*'Allocation Drivers'!B13/'Allocation Drivers'!$B$23/'Activity levels'!$J13,IF(Inputs!$E$129="Floor Space",Inputs!$C$129*'Allocation Drivers'!C13/'Allocation Drivers'!$C$23/'Activity levels'!$J13,IF(Inputs!$E$129="Finance Time",Inputs!$C$129*'Allocation Drivers'!D13/'Allocation Drivers'!$D$23/'Activity levels'!$J13,IF(Inputs!$E$129="Meals Provided",Inputs!$C$129*'Allocation Drivers'!E13/'Allocation Drivers'!$E$23/'Activity levels'!$J13,IF(Inputs!$E$129="Clinical Time",Inputs!$C$129*'Allocation Drivers'!F13/'Allocation Drivers'!$F$23/'Activity levels'!$J13,0))))),0))</f>
        <v>#DIV/0!</v>
      </c>
      <c r="M96" s="7" t="e">
        <f>IF(Inputs!$B$129="Direct",IF(Inputs!$D$129="Specialist Care at Home (Hospice at Home / Rapid Response etc) (Children)",Inputs!$C$129/'Activity levels'!$J14,0),IF(Inputs!$B$129="Indirect",IF(Inputs!$E$129="Headcount",Inputs!$C$129*'Allocation Drivers'!B14/'Allocation Drivers'!$B$23/'Activity levels'!$J14,IF(Inputs!$E$129="Floor Space",Inputs!$C$129*'Allocation Drivers'!C14/'Allocation Drivers'!$C$23/'Activity levels'!$J14,IF(Inputs!$E$129="Finance Time",Inputs!$C$129*'Allocation Drivers'!D14/'Allocation Drivers'!$D$23/'Activity levels'!$J14,IF(Inputs!$E$129="Meals Provided",Inputs!$C$129*'Allocation Drivers'!E14/'Allocation Drivers'!$E$23/'Activity levels'!$J14,IF(Inputs!$E$129="Clinical Time",Inputs!$C$129*'Allocation Drivers'!F14/'Allocation Drivers'!$F$23/'Activity levels'!$J14,0))))),0))</f>
        <v>#DIV/0!</v>
      </c>
      <c r="N96" s="7" t="e">
        <f>IF(Inputs!$B$129="Direct",IF(Inputs!$D$129="Generalist / Non-specialist Community Visits (Children)",Inputs!$C$129/'Activity levels'!$J15,0),IF(Inputs!$B$129="Indirect",IF(Inputs!$E$129="Headcount",Inputs!$C$129*'Allocation Drivers'!B15/'Allocation Drivers'!$B$23/'Activity levels'!$J15,IF(Inputs!$E$129="Floor Space",Inputs!$C$129*'Allocation Drivers'!C15/'Allocation Drivers'!$C$23/'Activity levels'!$J15,IF(Inputs!$E$129="Finance Time",Inputs!$C$129*'Allocation Drivers'!D15/'Allocation Drivers'!$D$23/'Activity levels'!$J15,IF(Inputs!$E$129="Meals Provided",Inputs!$C$129*'Allocation Drivers'!E15/'Allocation Drivers'!$E$23/'Activity levels'!$J15,IF(Inputs!$E$129="Clinical Time",Inputs!$C$129*'Allocation Drivers'!F15/'Allocation Drivers'!$F$23/'Activity levels'!$J15,0))))),0))</f>
        <v>#DIV/0!</v>
      </c>
      <c r="O96" s="7" t="e">
        <f>IF(Inputs!$B$129="Direct",IF(Inputs!$D$129="Do not use",Inputs!$C$129/'Activity levels'!$J17,0),IF(Inputs!$B$129="Indirect",IF(Inputs!$E$129="Headcount",Inputs!$C$129*'Allocation Drivers'!B16/'Allocation Drivers'!$B$23/'Activity levels'!$J17,IF(Inputs!$E$129="Floor Space",Inputs!$C$129*'Allocation Drivers'!C16/'Allocation Drivers'!$C$23/'Activity levels'!$J17,IF(Inputs!$E$129="Finance Time",Inputs!$C$129*'Allocation Drivers'!D16/'Allocation Drivers'!$D$23/'Activity levels'!$J17,IF(Inputs!$E$129="Meals Provided",Inputs!$C$129*'Allocation Drivers'!E16/'Allocation Drivers'!$E$23/'Activity levels'!$J17,IF(Inputs!$E$129="Clinical Time",Inputs!$C$129*'Allocation Drivers'!F16/'Allocation Drivers'!$F$23/'Activity levels'!$J17,0))))),0))</f>
        <v>#DIV/0!</v>
      </c>
      <c r="P96" s="7" t="e">
        <f>IF(Inputs!$B$129="Direct",IF(Inputs!$D$129="Do not use",Inputs!$C$129/'Activity levels'!$J18,0),IF(Inputs!$B$129="Indirect",IF(Inputs!$E$129="Headcount",Inputs!$C$129*'Allocation Drivers'!B17/'Allocation Drivers'!$B$23/'Activity levels'!$J18,IF(Inputs!$E$129="Floor Space",Inputs!$C$129*'Allocation Drivers'!C17/'Allocation Drivers'!$C$23/'Activity levels'!$J18,IF(Inputs!$E$129="Finance Time",Inputs!$C$129*'Allocation Drivers'!D17/'Allocation Drivers'!$D$23/'Activity levels'!$J18,IF(Inputs!$E$129="Meals Provided",Inputs!$C$129*'Allocation Drivers'!E17/'Allocation Drivers'!$E$23/'Activity levels'!$J18,IF(Inputs!$E$129="Clinical Time",Inputs!$C$129*'Allocation Drivers'!F17/'Allocation Drivers'!$F$23/'Activity levels'!$J18,0))))),0))</f>
        <v>#DIV/0!</v>
      </c>
      <c r="Q96" s="7" t="e">
        <f>IF(Inputs!$B$129="Direct",IF(Inputs!$D$129="Bereavement / Family support / Living well (Children)",Inputs!$C$129/'Activity levels'!$J19,0),IF(Inputs!$B$129="Indirect",IF(Inputs!$E$129="Headcount",Inputs!$C$129*'Allocation Drivers'!B18/'Allocation Drivers'!$B$23/'Activity levels'!$J19,IF(Inputs!$E$129="Floor Space",Inputs!$C$129*'Allocation Drivers'!C18/'Allocation Drivers'!$C$23/'Activity levels'!$J19,IF(Inputs!$E$129="Finance Time",Inputs!$C$129*'Allocation Drivers'!D18/'Allocation Drivers'!$D$23/'Activity levels'!$J19,IF(Inputs!$E$129="Meals Provided",Inputs!$C$129*'Allocation Drivers'!E18/'Allocation Drivers'!$E$23/'Activity levels'!$J19,IF(Inputs!$E$129="Clinical Time",Inputs!$C$129*'Allocation Drivers'!F18/'Allocation Drivers'!$F$23/'Activity levels'!$J19,0))))),0))</f>
        <v>#DIV/0!</v>
      </c>
    </row>
    <row r="97" spans="1:17" x14ac:dyDescent="0.2">
      <c r="A97" t="s">
        <v>137</v>
      </c>
      <c r="B97" s="7" t="e">
        <f>IF(Inputs!$B$131="Direct",IF(Inputs!$D$131="Inpatient (Adult)",Inputs!$C$131/'Activity levels'!$J4,0),IF(Inputs!$B$131="Indirect",IF(Inputs!$E$131="Headcount",Inputs!$C$131*'Allocation Drivers'!B4/'Allocation Drivers'!$B$23/'Activity levels'!$J4,IF(Inputs!$E$131="Floor Space",Inputs!$C$131*'Allocation Drivers'!C4/'Allocation Drivers'!$C$23/'Activity levels'!$J4,IF(Inputs!$E$131="Finance Time",Inputs!$C$131*'Allocation Drivers'!D4/'Allocation Drivers'!$D$23/'Activity levels'!$J4,IF(Inputs!$E$131="Meals Provided",Inputs!$C$131*'Allocation Drivers'!E4/'Allocation Drivers'!$E$23/'Activity levels'!$J4,IF(Inputs!$E$131="Clinical Time",Inputs!$C$131*'Allocation Drivers'!F4/'Allocation Drivers'!$F$23/'Activity levels'!$J4,0))))),0))</f>
        <v>#DIV/0!</v>
      </c>
      <c r="C97" s="7" t="e">
        <f>IF(Inputs!$B$131="Direct",IF(Inputs!$D$131="Outpatient / Hospital Inreach (Adult)",Inputs!$C$131/'Activity levels'!$J5,0),IF(Inputs!$B$131="Indirect",IF(Inputs!$E$131="Headcount",Inputs!$C$131*'Allocation Drivers'!B5/'Allocation Drivers'!$B$23/'Activity levels'!$J5,IF(Inputs!$E$131="Floor Space",Inputs!$C$131*'Allocation Drivers'!C5/'Allocation Drivers'!$C$23/'Activity levels'!$J5,IF(Inputs!$E$131="Finance Time",Inputs!$C$131*'Allocation Drivers'!D5/'Allocation Drivers'!$D$23/'Activity levels'!$J5,IF(Inputs!$E$131="Meals Provided",Inputs!$C$131*'Allocation Drivers'!E5/'Allocation Drivers'!$E$23/'Activity levels'!$J5,IF(Inputs!$E$131="Clinical Time",Inputs!$C$131*'Allocation Drivers'!F5/'Allocation Drivers'!$F$23/'Activity levels'!$J5,0))))),0))</f>
        <v>#DIV/0!</v>
      </c>
      <c r="D97" s="7" t="e">
        <f>IF(Inputs!$B$131="Direct",IF(Inputs!$D$131="Specialist Care at Home (Hospice at Home / Rapid Response etc) (Adult)",Inputs!$C$131/'Activity levels'!$J6,0),IF(Inputs!$B$131="Indirect",IF(Inputs!$E$131="Headcount",Inputs!$C$131*'Allocation Drivers'!B6/'Allocation Drivers'!$B$23/'Activity levels'!$J6,IF(Inputs!$E$131="Floor Space",Inputs!$C$131*'Allocation Drivers'!C6/'Allocation Drivers'!$C$23/'Activity levels'!$J6,IF(Inputs!$E$131="Finance Time",Inputs!$C$131*'Allocation Drivers'!D6/'Allocation Drivers'!$D$23/'Activity levels'!$J6,IF(Inputs!$E$131="Meals Provided",Inputs!$C$131*'Allocation Drivers'!E6/'Allocation Drivers'!$E$23/'Activity levels'!$J6,IF(Inputs!$E$131="Clinical Time",Inputs!$C$131*'Allocation Drivers'!F6/'Allocation Drivers'!$F$23/'Activity levels'!$J6,0))))),0))</f>
        <v>#DIV/0!</v>
      </c>
      <c r="E97" s="7" t="e">
        <f>IF(Inputs!$B$131="Direct",IF(Inputs!$D$131="Generalist / Non-specialist Community Visits (Adult)",Inputs!$C$131/'Activity levels'!$J7,0),IF(Inputs!$B$131="Indirect",IF(Inputs!$E$131="Headcount",Inputs!$C$131*'Allocation Drivers'!B7/'Allocation Drivers'!$B$23/'Activity levels'!$J7,IF(Inputs!$E$131="Floor Space",Inputs!$C$131*'Allocation Drivers'!C7/'Allocation Drivers'!$C$23/'Activity levels'!$J7,IF(Inputs!$E$131="Finance Time",Inputs!$C$131*'Allocation Drivers'!D7/'Allocation Drivers'!$D$23/'Activity levels'!$J7,IF(Inputs!$E$131="Meals Provided",Inputs!$C$131*'Allocation Drivers'!E7/'Allocation Drivers'!$E$23/'Activity levels'!$J7,IF(Inputs!$E$131="Clinical Time",Inputs!$C$131*'Allocation Drivers'!F7/'Allocation Drivers'!$F$23/'Activity levels'!$J7,0))))),0))</f>
        <v>#DIV/0!</v>
      </c>
      <c r="F97" s="7" t="e">
        <f>IF(Inputs!$B$131="Direct",IF(Inputs!$D$131="Domicilliary Care",Inputs!$C$131/'Activity levels'!$J16,0),IF(Inputs!$B$131="Indirect",IF(Inputs!$E$131="Headcount",Inputs!$C$131*'Allocation Drivers'!B15/'Allocation Drivers'!$B$23/'Activity levels'!$J16,IF(Inputs!$E$131="Floor Space",Inputs!$C$131*'Allocation Drivers'!C15/'Allocation Drivers'!$C$23/'Activity levels'!$J16,IF(Inputs!$E$131="Finance Time",Inputs!$C$131*'Allocation Drivers'!D15/'Allocation Drivers'!$D$23/'Activity levels'!$J16,IF(Inputs!$E$131="Meals Provided",Inputs!$C$131*'Allocation Drivers'!E15/'Allocation Drivers'!$E$23/'Activity levels'!$J16,IF(Inputs!$E$131="Clinical Time",Inputs!$C$131*'Allocation Drivers'!F15/'Allocation Drivers'!$F$23/'Activity levels'!$J16,0))))),0))</f>
        <v>#DIV/0!</v>
      </c>
      <c r="G97" s="7" t="e">
        <f>IF(Inputs!$B$131="Direct",IF(Inputs!$D$131="Lymphoedema",Inputs!$C$131/'Activity levels'!$J8,0),IF(Inputs!$B$131="Indirect",IF(Inputs!$E$131="Headcount",Inputs!$C$131*'Allocation Drivers'!B8/'Allocation Drivers'!$B$23/'Activity levels'!$J8,IF(Inputs!$E$131="Floor Space",Inputs!$C$131*'Allocation Drivers'!C8/'Allocation Drivers'!$C$23/'Activity levels'!$J8,IF(Inputs!$E$131="Finance Time",Inputs!$C$131*'Allocation Drivers'!D8/'Allocation Drivers'!$D$23/'Activity levels'!$J8,IF(Inputs!$E$131="Meals Provided",Inputs!$C$131*'Allocation Drivers'!E8/'Allocation Drivers'!$E$23/'Activity levels'!$J8,IF(Inputs!$E$131="Clinical Time",Inputs!$C$131*'Allocation Drivers'!F8/'Allocation Drivers'!$F$23/'Activity levels'!$J8,0))))),0))</f>
        <v>#DIV/0!</v>
      </c>
      <c r="H97" s="7" t="e">
        <f>IF(Inputs!$B$131="Direct",IF(Inputs!$D$131="Education",Inputs!$C$131/'Activity levels'!$J9,0),IF(Inputs!$B$131="Indirect",IF(Inputs!$E$131="Headcount",Inputs!$C$131*'Allocation Drivers'!B9/'Allocation Drivers'!$B$23/'Activity levels'!$J9,IF(Inputs!$E$131="Floor Space",Inputs!$C$131*'Allocation Drivers'!C9/'Allocation Drivers'!$C$23/'Activity levels'!$J9,IF(Inputs!$E$131="Finance Time",Inputs!$C$131*'Allocation Drivers'!D9/'Allocation Drivers'!$D$23/'Activity levels'!$J9,IF(Inputs!$E$131="Meals Provided",Inputs!$C$131*'Allocation Drivers'!E9/'Allocation Drivers'!$E$23/'Activity levels'!$J9,IF(Inputs!$E$131="Clinical Time",Inputs!$C$131*'Allocation Drivers'!F9/'Allocation Drivers'!$F$23/'Activity levels'!$J9,0))))),0))</f>
        <v>#DIV/0!</v>
      </c>
      <c r="I97" s="7" t="e">
        <f>IF(Inputs!$B$131="Direct",IF(Inputs!$D$131="Research",Inputs!$C$131/'Activity levels'!$J10,0),IF(Inputs!$B$131="Indirect",IF(Inputs!$E$131="Headcount",Inputs!$C$131*'Allocation Drivers'!B10/'Allocation Drivers'!$B$23/'Activity levels'!$J10,IF(Inputs!$E$131="Floor Space",Inputs!$C$131*'Allocation Drivers'!C10/'Allocation Drivers'!$C$23/'Activity levels'!$J10,IF(Inputs!$E$131="Finance Time",Inputs!$C$131*'Allocation Drivers'!D10/'Allocation Drivers'!$D$23/'Activity levels'!$J10,IF(Inputs!$E$131="Meals Provided",Inputs!$C$131*'Allocation Drivers'!E10/'Allocation Drivers'!$E$23/'Activity levels'!$J10,IF(Inputs!$E$131="Clinical Time",Inputs!$C$131*'Allocation Drivers'!F10/'Allocation Drivers'!$F$23/'Activity levels'!$J10,0))))),0))</f>
        <v>#DIV/0!</v>
      </c>
      <c r="J97" s="7" t="e">
        <f>IF(Inputs!$B$131="Direct",IF(Inputs!$D$131="Bereavement / Family Support / Living Well (Adult)",Inputs!$C$131/'Activity levels'!$J11,0),IF(Inputs!$B$131="Indirect",IF(Inputs!$E$131="Headcount",Inputs!$C$131*'Allocation Drivers'!B11/'Allocation Drivers'!$B$23/'Activity levels'!$J11,IF(Inputs!$E$131="Floor Space",Inputs!$C$131*'Allocation Drivers'!C11/'Allocation Drivers'!$C$23/'Activity levels'!$J11,IF(Inputs!$E$131="Finance Time",Inputs!$C$131*'Allocation Drivers'!D11/'Allocation Drivers'!$D$23/'Activity levels'!$J11,IF(Inputs!$E$131="Meals Provided",Inputs!$C$131*'Allocation Drivers'!E11/'Allocation Drivers'!$E$23/'Activity levels'!$J11,IF(Inputs!$E$131="Clinical Time",Inputs!$C$131*'Allocation Drivers'!F11/'Allocation Drivers'!$F$23/'Activity levels'!$J11,0))))),0))</f>
        <v>#DIV/0!</v>
      </c>
      <c r="K97" s="7" t="e">
        <f>IF(Inputs!$B$131="Direct",IF(Inputs!$D$131="Inpatient (Children)",Inputs!$C$131/'Activity levels'!$J12,0),IF(Inputs!$B$131="Indirect",IF(Inputs!$E$131="Headcount",Inputs!$C$131*'Allocation Drivers'!B12/'Allocation Drivers'!$B$23/'Activity levels'!$J12,IF(Inputs!$E$131="Floor Space",Inputs!$C$131*'Allocation Drivers'!C12/'Allocation Drivers'!$C$23/'Activity levels'!$J12,IF(Inputs!$E$131="Finance Time",Inputs!$C$131*'Allocation Drivers'!D12/'Allocation Drivers'!$D$23/'Activity levels'!$J12,IF(Inputs!$E$131="Meals Provided",Inputs!$C$131*'Allocation Drivers'!E12/'Allocation Drivers'!$E$23/'Activity levels'!$J12,IF(Inputs!$E$131="Clinical Time",Inputs!$C$131*'Allocation Drivers'!F12/'Allocation Drivers'!$F$23/'Activity levels'!$J12,0))))),0))</f>
        <v>#DIV/0!</v>
      </c>
      <c r="L97" s="7" t="e">
        <f>IF(Inputs!$B$131="Direct",IF(Inputs!$D$131="Outpatient  / Hospital Inreach (Children)",Inputs!$C$131/'Activity levels'!$J13,0),IF(Inputs!$B$131="Indirect",IF(Inputs!$E$131="Headcount",Inputs!$C$131*'Allocation Drivers'!B13/'Allocation Drivers'!$B$23/'Activity levels'!$J13,IF(Inputs!$E$131="Floor Space",Inputs!$C$131*'Allocation Drivers'!C13/'Allocation Drivers'!$C$23/'Activity levels'!$J13,IF(Inputs!$E$131="Finance Time",Inputs!$C$131*'Allocation Drivers'!D13/'Allocation Drivers'!$D$23/'Activity levels'!$J13,IF(Inputs!$E$131="Meals Provided",Inputs!$C$131*'Allocation Drivers'!E13/'Allocation Drivers'!$E$23/'Activity levels'!$J13,IF(Inputs!$E$131="Clinical Time",Inputs!$C$131*'Allocation Drivers'!F13/'Allocation Drivers'!$F$23/'Activity levels'!$J13,0))))),0))</f>
        <v>#DIV/0!</v>
      </c>
      <c r="M97" s="7" t="e">
        <f>IF(Inputs!$B$131="Direct",IF(Inputs!$D$131="Specialist Care at Home (Hospice at Home / Rapid Response etc) (Children)",Inputs!$C$131/'Activity levels'!$J14,0),IF(Inputs!$B$131="Indirect",IF(Inputs!$E$131="Headcount",Inputs!$C$131*'Allocation Drivers'!B14/'Allocation Drivers'!$B$23/'Activity levels'!$J14,IF(Inputs!$E$131="Floor Space",Inputs!$C$131*'Allocation Drivers'!C14/'Allocation Drivers'!$C$23/'Activity levels'!$J14,IF(Inputs!$E$131="Finance Time",Inputs!$C$131*'Allocation Drivers'!D14/'Allocation Drivers'!$D$23/'Activity levels'!$J14,IF(Inputs!$E$131="Meals Provided",Inputs!$C$131*'Allocation Drivers'!E14/'Allocation Drivers'!$E$23/'Activity levels'!$J14,IF(Inputs!$E$131="Clinical Time",Inputs!$C$131*'Allocation Drivers'!F14/'Allocation Drivers'!$F$23/'Activity levels'!$J14,0))))),0))</f>
        <v>#DIV/0!</v>
      </c>
      <c r="N97" s="7" t="e">
        <f>IF(Inputs!$B$131="Direct",IF(Inputs!$D$131="Generalist / Non-specialist Community Visits (Children)",Inputs!$C$131/'Activity levels'!$J15,0),IF(Inputs!$B$131="Indirect",IF(Inputs!$E$131="Headcount",Inputs!$C$131*'Allocation Drivers'!B15/'Allocation Drivers'!$B$23/'Activity levels'!$J15,IF(Inputs!$E$131="Floor Space",Inputs!$C$131*'Allocation Drivers'!C15/'Allocation Drivers'!$C$23/'Activity levels'!$J15,IF(Inputs!$E$131="Finance Time",Inputs!$C$131*'Allocation Drivers'!D15/'Allocation Drivers'!$D$23/'Activity levels'!$J15,IF(Inputs!$E$131="Meals Provided",Inputs!$C$131*'Allocation Drivers'!E15/'Allocation Drivers'!$E$23/'Activity levels'!$J15,IF(Inputs!$E$131="Clinical Time",Inputs!$C$131*'Allocation Drivers'!F15/'Allocation Drivers'!$F$23/'Activity levels'!$J15,0))))),0))</f>
        <v>#DIV/0!</v>
      </c>
      <c r="O97" s="7" t="e">
        <f>IF(Inputs!$B$131="Direct",IF(Inputs!$D$131="Do not use",Inputs!$C$131/'Activity levels'!$J17,0),IF(Inputs!$B$131="Indirect",IF(Inputs!$E$131="Headcount",Inputs!$C$131*'Allocation Drivers'!B16/'Allocation Drivers'!$B$23/'Activity levels'!$J17,IF(Inputs!$E$131="Floor Space",Inputs!$C$131*'Allocation Drivers'!C16/'Allocation Drivers'!$C$23/'Activity levels'!$J17,IF(Inputs!$E$131="Finance Time",Inputs!$C$131*'Allocation Drivers'!D16/'Allocation Drivers'!$D$23/'Activity levels'!$J17,IF(Inputs!$E$131="Meals Provided",Inputs!$C$131*'Allocation Drivers'!E16/'Allocation Drivers'!$E$23/'Activity levels'!$J17,IF(Inputs!$E$131="Clinical Time",Inputs!$C$131*'Allocation Drivers'!F16/'Allocation Drivers'!$F$23/'Activity levels'!$J17,0))))),0))</f>
        <v>#DIV/0!</v>
      </c>
      <c r="P97" s="7" t="e">
        <f>IF(Inputs!$B$131="Direct",IF(Inputs!$D$131="Do not use",Inputs!$C$131/'Activity levels'!$J18,0),IF(Inputs!$B$131="Indirect",IF(Inputs!$E$131="Headcount",Inputs!$C$131*'Allocation Drivers'!B17/'Allocation Drivers'!$B$23/'Activity levels'!$J18,IF(Inputs!$E$131="Floor Space",Inputs!$C$131*'Allocation Drivers'!C17/'Allocation Drivers'!$C$23/'Activity levels'!$J18,IF(Inputs!$E$131="Finance Time",Inputs!$C$131*'Allocation Drivers'!D17/'Allocation Drivers'!$D$23/'Activity levels'!$J18,IF(Inputs!$E$131="Meals Provided",Inputs!$C$131*'Allocation Drivers'!E17/'Allocation Drivers'!$E$23/'Activity levels'!$J18,IF(Inputs!$E$131="Clinical Time",Inputs!$C$131*'Allocation Drivers'!F17/'Allocation Drivers'!$F$23/'Activity levels'!$J18,0))))),0))</f>
        <v>#DIV/0!</v>
      </c>
      <c r="Q97" s="7" t="e">
        <f>IF(Inputs!$B$131="Direct",IF(Inputs!$D$131="Bereavement / Family support / Living well (Children)",Inputs!$C$131/'Activity levels'!$J19,0),IF(Inputs!$B$131="Indirect",IF(Inputs!$E$131="Headcount",Inputs!$C$131*'Allocation Drivers'!B18/'Allocation Drivers'!$B$23/'Activity levels'!$J19,IF(Inputs!$E$131="Floor Space",Inputs!$C$131*'Allocation Drivers'!C18/'Allocation Drivers'!$C$23/'Activity levels'!$J19,IF(Inputs!$E$131="Finance Time",Inputs!$C$131*'Allocation Drivers'!D18/'Allocation Drivers'!$D$23/'Activity levels'!$J19,IF(Inputs!$E$131="Meals Provided",Inputs!$C$131*'Allocation Drivers'!E18/'Allocation Drivers'!$E$23/'Activity levels'!$J19,IF(Inputs!$E$131="Clinical Time",Inputs!$C$131*'Allocation Drivers'!F18/'Allocation Drivers'!$F$23/'Activity levels'!$J19,0))))),0))</f>
        <v>#DIV/0!</v>
      </c>
    </row>
    <row r="98" spans="1:17" x14ac:dyDescent="0.2">
      <c r="A98" t="s">
        <v>139</v>
      </c>
      <c r="B98" s="7" t="e">
        <f>IF(Inputs!$B$132="Direct",IF(Inputs!$D$132="Inpatient (Adult)",Inputs!$C$132/'Activity levels'!$J4,0),IF(Inputs!$B$132="Indirect",IF(Inputs!$E$132="Headcount",Inputs!$C$132*'Allocation Drivers'!B4/'Allocation Drivers'!$B$23/'Activity levels'!$J4,IF(Inputs!$E$132="Floor Space",Inputs!$C$132*'Allocation Drivers'!C4/'Allocation Drivers'!$C$23/'Activity levels'!$J4,IF(Inputs!$E$132="Finance Time",Inputs!$C$132*'Allocation Drivers'!D4/'Allocation Drivers'!$D$23/'Activity levels'!$J4,IF(Inputs!$E$132="Meals Provided",Inputs!$C$132*'Allocation Drivers'!E4/'Allocation Drivers'!$E$23/'Activity levels'!$J4,IF(Inputs!$E$132="Clinical Time",Inputs!$C$132*'Allocation Drivers'!F4/'Allocation Drivers'!$F$23/'Activity levels'!$J4,0))))),0))</f>
        <v>#DIV/0!</v>
      </c>
      <c r="C98" s="7" t="e">
        <f>IF(Inputs!$B$132="Direct",IF(Inputs!$D$132="Outpatient / Hospital Inreach (Adult)",Inputs!$C$132/'Activity levels'!$J5,0),IF(Inputs!$B$132="Indirect",IF(Inputs!$E$132="Headcount",Inputs!$C$132*'Allocation Drivers'!B5/'Allocation Drivers'!$B$23/'Activity levels'!$J5,IF(Inputs!$E$132="Floor Space",Inputs!$C$132*'Allocation Drivers'!C5/'Allocation Drivers'!$C$23/'Activity levels'!$J5,IF(Inputs!$E$132="Finance Time",Inputs!$C$132*'Allocation Drivers'!D5/'Allocation Drivers'!$D$23/'Activity levels'!$J5,IF(Inputs!$E$132="Meals Provided",Inputs!$C$132*'Allocation Drivers'!E5/'Allocation Drivers'!$E$23/'Activity levels'!$J5,IF(Inputs!$E$132="Clinical Time",Inputs!$C$132*'Allocation Drivers'!F5/'Allocation Drivers'!$F$23/'Activity levels'!$J5,0))))),0))</f>
        <v>#DIV/0!</v>
      </c>
      <c r="D98" s="7" t="e">
        <f>IF(Inputs!$B$132="Direct",IF(Inputs!$D$132="Specialist Care at Home (Hospice at Home / Rapid Response etc) (Adult)",Inputs!$C$132/'Activity levels'!$J6,0),IF(Inputs!$B$132="Indirect",IF(Inputs!$E$132="Headcount",Inputs!$C$132*'Allocation Drivers'!B6/'Allocation Drivers'!$B$23/'Activity levels'!$J6,IF(Inputs!$E$132="Floor Space",Inputs!$C$132*'Allocation Drivers'!C6/'Allocation Drivers'!$C$23/'Activity levels'!$J6,IF(Inputs!$E$132="Finance Time",Inputs!$C$132*'Allocation Drivers'!D6/'Allocation Drivers'!$D$23/'Activity levels'!$J6,IF(Inputs!$E$132="Meals Provided",Inputs!$C$132*'Allocation Drivers'!E6/'Allocation Drivers'!$E$23/'Activity levels'!$J6,IF(Inputs!$E$132="Clinical Time",Inputs!$C$132*'Allocation Drivers'!F6/'Allocation Drivers'!$F$23/'Activity levels'!$J6,0))))),0))</f>
        <v>#DIV/0!</v>
      </c>
      <c r="E98" s="7" t="e">
        <f>IF(Inputs!$B$132="Direct",IF(Inputs!$D$132="Generalist / Non-specialist Community Visits (Adult)",Inputs!$C$132/'Activity levels'!$J7,0),IF(Inputs!$B$132="Indirect",IF(Inputs!$E$132="Headcount",Inputs!$C$132*'Allocation Drivers'!B7/'Allocation Drivers'!$B$23/'Activity levels'!$J7,IF(Inputs!$E$132="Floor Space",Inputs!$C$132*'Allocation Drivers'!C7/'Allocation Drivers'!$C$23/'Activity levels'!$J7,IF(Inputs!$E$132="Finance Time",Inputs!$C$132*'Allocation Drivers'!D7/'Allocation Drivers'!$D$23/'Activity levels'!$J7,IF(Inputs!$E$132="Meals Provided",Inputs!$C$132*'Allocation Drivers'!E7/'Allocation Drivers'!$E$23/'Activity levels'!$J7,IF(Inputs!$E$132="Clinical Time",Inputs!$C$132*'Allocation Drivers'!F7/'Allocation Drivers'!$F$23/'Activity levels'!$J7,0))))),0))</f>
        <v>#DIV/0!</v>
      </c>
      <c r="F98" s="7" t="e">
        <f>IF(Inputs!$B$132="Direct",IF(Inputs!$D$132="Domicilliary Care",Inputs!$C$132/'Activity levels'!$J16,0),IF(Inputs!$B$132="Indirect",IF(Inputs!$E$132="Headcount",Inputs!$C$132*'Allocation Drivers'!B15/'Allocation Drivers'!$B$23/'Activity levels'!$J16,IF(Inputs!$E$132="Floor Space",Inputs!$C$132*'Allocation Drivers'!C15/'Allocation Drivers'!$C$23/'Activity levels'!$J16,IF(Inputs!$E$132="Finance Time",Inputs!$C$132*'Allocation Drivers'!D15/'Allocation Drivers'!$D$23/'Activity levels'!$J16,IF(Inputs!$E$132="Meals Provided",Inputs!$C$132*'Allocation Drivers'!E15/'Allocation Drivers'!$E$23/'Activity levels'!$J16,IF(Inputs!$E$132="Clinical Time",Inputs!$C$132*'Allocation Drivers'!F15/'Allocation Drivers'!$F$23/'Activity levels'!$J16,0))))),0))</f>
        <v>#DIV/0!</v>
      </c>
      <c r="G98" s="7" t="e">
        <f>IF(Inputs!$B$132="Direct",IF(Inputs!$D$132="Lymphoedema",Inputs!$C$132/'Activity levels'!$J8,0),IF(Inputs!$B$132="Indirect",IF(Inputs!$E$132="Headcount",Inputs!$C$132*'Allocation Drivers'!B8/'Allocation Drivers'!$B$23/'Activity levels'!$J8,IF(Inputs!$E$132="Floor Space",Inputs!$C$132*'Allocation Drivers'!C8/'Allocation Drivers'!$C$23/'Activity levels'!$J8,IF(Inputs!$E$132="Finance Time",Inputs!$C$132*'Allocation Drivers'!D8/'Allocation Drivers'!$D$23/'Activity levels'!$J8,IF(Inputs!$E$132="Meals Provided",Inputs!$C$132*'Allocation Drivers'!E8/'Allocation Drivers'!$E$23/'Activity levels'!$J8,IF(Inputs!$E$132="Clinical Time",Inputs!$C$132*'Allocation Drivers'!F8/'Allocation Drivers'!$F$23/'Activity levels'!$J8,0))))),0))</f>
        <v>#DIV/0!</v>
      </c>
      <c r="H98" s="7" t="e">
        <f>IF(Inputs!$B$132="Direct",IF(Inputs!$D$132="Education",Inputs!$C$132/'Activity levels'!$J9,0),IF(Inputs!$B$132="Indirect",IF(Inputs!$E$132="Headcount",Inputs!$C$132*'Allocation Drivers'!B9/'Allocation Drivers'!$B$23/'Activity levels'!$J9,IF(Inputs!$E$132="Floor Space",Inputs!$C$132*'Allocation Drivers'!C9/'Allocation Drivers'!$C$23/'Activity levels'!$J9,IF(Inputs!$E$132="Finance Time",Inputs!$C$132*'Allocation Drivers'!D9/'Allocation Drivers'!$D$23/'Activity levels'!$J9,IF(Inputs!$E$132="Meals Provided",Inputs!$C$132*'Allocation Drivers'!E9/'Allocation Drivers'!$E$23/'Activity levels'!$J9,IF(Inputs!$E$132="Clinical Time",Inputs!$C$132*'Allocation Drivers'!F9/'Allocation Drivers'!$F$23/'Activity levels'!$J9,0))))),0))</f>
        <v>#DIV/0!</v>
      </c>
      <c r="I98" s="7" t="e">
        <f>IF(Inputs!$B$132="Direct",IF(Inputs!$D$132="Research",Inputs!$C$132/'Activity levels'!$J10,0),IF(Inputs!$B$132="Indirect",IF(Inputs!$E$132="Headcount",Inputs!$C$132*'Allocation Drivers'!B10/'Allocation Drivers'!$B$23/'Activity levels'!$J10,IF(Inputs!$E$132="Floor Space",Inputs!$C$132*'Allocation Drivers'!C10/'Allocation Drivers'!$C$23/'Activity levels'!$J10,IF(Inputs!$E$132="Finance Time",Inputs!$C$132*'Allocation Drivers'!D10/'Allocation Drivers'!$D$23/'Activity levels'!$J10,IF(Inputs!$E$132="Meals Provided",Inputs!$C$132*'Allocation Drivers'!E10/'Allocation Drivers'!$E$23/'Activity levels'!$J10,IF(Inputs!$E$132="Clinical Time",Inputs!$C$132*'Allocation Drivers'!F10/'Allocation Drivers'!$F$23/'Activity levels'!$J10,0))))),0))</f>
        <v>#DIV/0!</v>
      </c>
      <c r="J98" s="7" t="e">
        <f>IF(Inputs!$B$132="Direct",IF(Inputs!$D$132="Bereavement / Family Support / Living Well (Adult)",Inputs!$C$132/'Activity levels'!$J11,0),IF(Inputs!$B$132="Indirect",IF(Inputs!$E$132="Headcount",Inputs!$C$132*'Allocation Drivers'!B11/'Allocation Drivers'!$B$23/'Activity levels'!$J11,IF(Inputs!$E$132="Floor Space",Inputs!$C$132*'Allocation Drivers'!C11/'Allocation Drivers'!$C$23/'Activity levels'!$J11,IF(Inputs!$E$132="Finance Time",Inputs!$C$132*'Allocation Drivers'!D11/'Allocation Drivers'!$D$23/'Activity levels'!$J11,IF(Inputs!$E$132="Meals Provided",Inputs!$C$132*'Allocation Drivers'!E11/'Allocation Drivers'!$E$23/'Activity levels'!$J11,IF(Inputs!$E$132="Clinical Time",Inputs!$C$132*'Allocation Drivers'!F11/'Allocation Drivers'!$F$23/'Activity levels'!$J11,0))))),0))</f>
        <v>#DIV/0!</v>
      </c>
      <c r="K98" s="7" t="e">
        <f>IF(Inputs!$B$132="Direct",IF(Inputs!$D$132="Inpatient (Children)",Inputs!$C$132/'Activity levels'!$J12,0),IF(Inputs!$B$132="Indirect",IF(Inputs!$E$132="Headcount",Inputs!$C$132*'Allocation Drivers'!B12/'Allocation Drivers'!$B$23/'Activity levels'!$J12,IF(Inputs!$E$132="Floor Space",Inputs!$C$132*'Allocation Drivers'!C12/'Allocation Drivers'!$C$23/'Activity levels'!$J12,IF(Inputs!$E$132="Finance Time",Inputs!$C$132*'Allocation Drivers'!D12/'Allocation Drivers'!$D$23/'Activity levels'!$J12,IF(Inputs!$E$132="Meals Provided",Inputs!$C$132*'Allocation Drivers'!E12/'Allocation Drivers'!$E$23/'Activity levels'!$J12,IF(Inputs!$E$132="Clinical Time",Inputs!$C$132*'Allocation Drivers'!F12/'Allocation Drivers'!$F$23/'Activity levels'!$J12,0))))),0))</f>
        <v>#DIV/0!</v>
      </c>
      <c r="L98" s="7" t="e">
        <f>IF(Inputs!$B$132="Direct",IF(Inputs!$D$132="Outpatient  / Hospital Inreach (Children)",Inputs!$C$132/'Activity levels'!$J13,0),IF(Inputs!$B$132="Indirect",IF(Inputs!$E$132="Headcount",Inputs!$C$132*'Allocation Drivers'!B13/'Allocation Drivers'!$B$23/'Activity levels'!$J13,IF(Inputs!$E$132="Floor Space",Inputs!$C$132*'Allocation Drivers'!C13/'Allocation Drivers'!$C$23/'Activity levels'!$J13,IF(Inputs!$E$132="Finance Time",Inputs!$C$132*'Allocation Drivers'!D13/'Allocation Drivers'!$D$23/'Activity levels'!$J13,IF(Inputs!$E$132="Meals Provided",Inputs!$C$132*'Allocation Drivers'!E13/'Allocation Drivers'!$E$23/'Activity levels'!$J13,IF(Inputs!$E$132="Clinical Time",Inputs!$C$132*'Allocation Drivers'!F13/'Allocation Drivers'!$F$23/'Activity levels'!$J13,0))))),0))</f>
        <v>#DIV/0!</v>
      </c>
      <c r="M98" s="7" t="e">
        <f>IF(Inputs!$B$132="Direct",IF(Inputs!$D$132="Specialist Care at Home (Hospice at Home / Rapid Response etc) (Children)",Inputs!$C$132/'Activity levels'!$J14,0),IF(Inputs!$B$132="Indirect",IF(Inputs!$E$132="Headcount",Inputs!$C$132*'Allocation Drivers'!B14/'Allocation Drivers'!$B$23/'Activity levels'!$J14,IF(Inputs!$E$132="Floor Space",Inputs!$C$132*'Allocation Drivers'!C14/'Allocation Drivers'!$C$23/'Activity levels'!$J14,IF(Inputs!$E$132="Finance Time",Inputs!$C$132*'Allocation Drivers'!D14/'Allocation Drivers'!$D$23/'Activity levels'!$J14,IF(Inputs!$E$132="Meals Provided",Inputs!$C$132*'Allocation Drivers'!E14/'Allocation Drivers'!$E$23/'Activity levels'!$J14,IF(Inputs!$E$132="Clinical Time",Inputs!$C$132*'Allocation Drivers'!F14/'Allocation Drivers'!$F$23/'Activity levels'!$J14,0))))),0))</f>
        <v>#DIV/0!</v>
      </c>
      <c r="N98" s="7" t="e">
        <f>IF(Inputs!$B$132="Direct",IF(Inputs!$D$132="Generalist / Non-specialist Community Visits (Children)",Inputs!$C$132/'Activity levels'!$J15,0),IF(Inputs!$B$132="Indirect",IF(Inputs!$E$132="Headcount",Inputs!$C$132*'Allocation Drivers'!B15/'Allocation Drivers'!$B$23/'Activity levels'!$J15,IF(Inputs!$E$132="Floor Space",Inputs!$C$132*'Allocation Drivers'!C15/'Allocation Drivers'!$C$23/'Activity levels'!$J15,IF(Inputs!$E$132="Finance Time",Inputs!$C$132*'Allocation Drivers'!D15/'Allocation Drivers'!$D$23/'Activity levels'!$J15,IF(Inputs!$E$132="Meals Provided",Inputs!$C$132*'Allocation Drivers'!E15/'Allocation Drivers'!$E$23/'Activity levels'!$J15,IF(Inputs!$E$132="Clinical Time",Inputs!$C$132*'Allocation Drivers'!F15/'Allocation Drivers'!$F$23/'Activity levels'!$J15,0))))),0))</f>
        <v>#DIV/0!</v>
      </c>
      <c r="O98" s="7" t="e">
        <f>IF(Inputs!$B$132="Direct",IF(Inputs!$D$132="Do not use",Inputs!$C$132/'Activity levels'!$J17,0),IF(Inputs!$B$132="Indirect",IF(Inputs!$E$132="Headcount",Inputs!$C$132*'Allocation Drivers'!B16/'Allocation Drivers'!$B$23/'Activity levels'!$J17,IF(Inputs!$E$132="Floor Space",Inputs!$C$132*'Allocation Drivers'!C16/'Allocation Drivers'!$C$23/'Activity levels'!$J17,IF(Inputs!$E$132="Finance Time",Inputs!$C$132*'Allocation Drivers'!D16/'Allocation Drivers'!$D$23/'Activity levels'!$J17,IF(Inputs!$E$132="Meals Provided",Inputs!$C$132*'Allocation Drivers'!E16/'Allocation Drivers'!$E$23/'Activity levels'!$J17,IF(Inputs!$E$132="Clinical Time",Inputs!$C$132*'Allocation Drivers'!F16/'Allocation Drivers'!$F$23/'Activity levels'!$J17,0))))),0))</f>
        <v>#DIV/0!</v>
      </c>
      <c r="P98" s="7" t="e">
        <f>IF(Inputs!$B$132="Direct",IF(Inputs!$D$132="Do not use",Inputs!$C$132/'Activity levels'!$J18,0),IF(Inputs!$B$132="Indirect",IF(Inputs!$E$132="Headcount",Inputs!$C$132*'Allocation Drivers'!B17/'Allocation Drivers'!$B$23/'Activity levels'!$J18,IF(Inputs!$E$132="Floor Space",Inputs!$C$132*'Allocation Drivers'!C17/'Allocation Drivers'!$C$23/'Activity levels'!$J18,IF(Inputs!$E$132="Finance Time",Inputs!$C$132*'Allocation Drivers'!D17/'Allocation Drivers'!$D$23/'Activity levels'!$J18,IF(Inputs!$E$132="Meals Provided",Inputs!$C$132*'Allocation Drivers'!E17/'Allocation Drivers'!$E$23/'Activity levels'!$J18,IF(Inputs!$E$132="Clinical Time",Inputs!$C$132*'Allocation Drivers'!F17/'Allocation Drivers'!$F$23/'Activity levels'!$J18,0))))),0))</f>
        <v>#DIV/0!</v>
      </c>
      <c r="Q98" s="7" t="e">
        <f>IF(Inputs!$B$132="Direct",IF(Inputs!$D$132="Bereavement / Family support / Living well (Children)",Inputs!$C$132/'Activity levels'!$J19,0),IF(Inputs!$B$132="Indirect",IF(Inputs!$E$132="Headcount",Inputs!$C$132*'Allocation Drivers'!B18/'Allocation Drivers'!$B$23/'Activity levels'!$J19,IF(Inputs!$E$132="Floor Space",Inputs!$C$132*'Allocation Drivers'!C18/'Allocation Drivers'!$C$23/'Activity levels'!$J19,IF(Inputs!$E$132="Finance Time",Inputs!$C$132*'Allocation Drivers'!D18/'Allocation Drivers'!$D$23/'Activity levels'!$J19,IF(Inputs!$E$132="Meals Provided",Inputs!$C$132*'Allocation Drivers'!E18/'Allocation Drivers'!$E$23/'Activity levels'!$J19,IF(Inputs!$E$132="Clinical Time",Inputs!$C$132*'Allocation Drivers'!F18/'Allocation Drivers'!$F$23/'Activity levels'!$J19,0))))),0))</f>
        <v>#DIV/0!</v>
      </c>
    </row>
    <row r="99" spans="1:17" x14ac:dyDescent="0.2">
      <c r="A99" t="s">
        <v>142</v>
      </c>
      <c r="B99" s="7" t="e">
        <f>IF(Inputs!$B$134="Direct",IF(Inputs!$D$134="Inpatient (Adult)",Inputs!$C$134/'Activity levels'!$J4,0),IF(Inputs!$B$134="Indirect",IF(Inputs!$E$134="Headcount",Inputs!$C$134*'Allocation Drivers'!B4/'Allocation Drivers'!$B$23/'Activity levels'!$J4,IF(Inputs!$E$134="Floor Space",Inputs!$C$134*'Allocation Drivers'!C4/'Allocation Drivers'!$C$23/'Activity levels'!$J4,IF(Inputs!$E$134="Finance Time",Inputs!$C$134*'Allocation Drivers'!D4/'Allocation Drivers'!$D$23/'Activity levels'!$J4,IF(Inputs!$E$134="Meals Provided",Inputs!$C$134*'Allocation Drivers'!E4/'Allocation Drivers'!$E$23/'Activity levels'!$J4,IF(Inputs!$E$134="Clinical Time",Inputs!$C$134*'Allocation Drivers'!F4/'Allocation Drivers'!$F$23/'Activity levels'!$J4,0))))),0))</f>
        <v>#DIV/0!</v>
      </c>
      <c r="C99" s="7" t="e">
        <f>IF(Inputs!$B$134="Direct",IF(Inputs!$D$134="Outpatient / Hospital Inreach (Adult)",Inputs!$C$134/'Activity levels'!$J5,0),IF(Inputs!$B$134="Indirect",IF(Inputs!$E$134="Headcount",Inputs!$C$134*'Allocation Drivers'!B5/'Allocation Drivers'!$B$23/'Activity levels'!$J5,IF(Inputs!$E$134="Floor Space",Inputs!$C$134*'Allocation Drivers'!C5/'Allocation Drivers'!$C$23/'Activity levels'!$J5,IF(Inputs!$E$134="Finance Time",Inputs!$C$134*'Allocation Drivers'!D5/'Allocation Drivers'!$D$23/'Activity levels'!$J5,IF(Inputs!$E$134="Meals Provided",Inputs!$C$134*'Allocation Drivers'!E5/'Allocation Drivers'!$E$23/'Activity levels'!$J5,IF(Inputs!$E$134="Clinical Time",Inputs!$C$134*'Allocation Drivers'!F5/'Allocation Drivers'!$F$23/'Activity levels'!$J5,0))))),0))</f>
        <v>#DIV/0!</v>
      </c>
      <c r="D99" s="7" t="e">
        <f>IF(Inputs!$B$134="Direct",IF(Inputs!$D$134="Specialist Care at Home (Hospice at Home / Rapid Response etc) (Adult)",Inputs!$C$134/'Activity levels'!$J6,0),IF(Inputs!$B$134="Indirect",IF(Inputs!$E$134="Headcount",Inputs!$C$134*'Allocation Drivers'!B6/'Allocation Drivers'!$B$23/'Activity levels'!$J6,IF(Inputs!$E$134="Floor Space",Inputs!$C$134*'Allocation Drivers'!C6/'Allocation Drivers'!$C$23/'Activity levels'!$J6,IF(Inputs!$E$134="Finance Time",Inputs!$C$134*'Allocation Drivers'!D6/'Allocation Drivers'!$D$23/'Activity levels'!$J6,IF(Inputs!$E$134="Meals Provided",Inputs!$C$134*'Allocation Drivers'!E6/'Allocation Drivers'!$E$23/'Activity levels'!$J6,IF(Inputs!$E$134="Clinical Time",Inputs!$C$134*'Allocation Drivers'!F6/'Allocation Drivers'!$F$23/'Activity levels'!$J6,0))))),0))</f>
        <v>#DIV/0!</v>
      </c>
      <c r="E99" s="7" t="e">
        <f>IF(Inputs!$B$134="Direct",IF(Inputs!$D$134="Generalist / Non-specialist Community Visits (Adult)",Inputs!$C$134/'Activity levels'!$J7,0),IF(Inputs!$B$134="Indirect",IF(Inputs!$E$134="Headcount",Inputs!$C$134*'Allocation Drivers'!B7/'Allocation Drivers'!$B$23/'Activity levels'!$J7,IF(Inputs!$E$134="Floor Space",Inputs!$C$134*'Allocation Drivers'!C7/'Allocation Drivers'!$C$23/'Activity levels'!$J7,IF(Inputs!$E$134="Finance Time",Inputs!$C$134*'Allocation Drivers'!D7/'Allocation Drivers'!$D$23/'Activity levels'!$J7,IF(Inputs!$E$134="Meals Provided",Inputs!$C$134*'Allocation Drivers'!E7/'Allocation Drivers'!$E$23/'Activity levels'!$J7,IF(Inputs!$E$134="Clinical Time",Inputs!$C$134*'Allocation Drivers'!F7/'Allocation Drivers'!$F$23/'Activity levels'!$J7,0))))),0))</f>
        <v>#DIV/0!</v>
      </c>
      <c r="F99" s="7" t="e">
        <f>IF(Inputs!$B$134="Direct",IF(Inputs!$D$134="Domicilliary Care",Inputs!$C$134/'Activity levels'!$J16,0),IF(Inputs!$B$134="Indirect",IF(Inputs!$E$134="Headcount",Inputs!$C$134*'Allocation Drivers'!B15/'Allocation Drivers'!$B$23/'Activity levels'!$J16,IF(Inputs!$E$134="Floor Space",Inputs!$C$134*'Allocation Drivers'!C15/'Allocation Drivers'!$C$23/'Activity levels'!$J16,IF(Inputs!$E$134="Finance Time",Inputs!$C$134*'Allocation Drivers'!D15/'Allocation Drivers'!$D$23/'Activity levels'!$J16,IF(Inputs!$E$134="Meals Provided",Inputs!$C$134*'Allocation Drivers'!E15/'Allocation Drivers'!$E$23/'Activity levels'!$J16,IF(Inputs!$E$134="Clinical Time",Inputs!$C$134*'Allocation Drivers'!F15/'Allocation Drivers'!$F$23/'Activity levels'!$J16,0))))),0))</f>
        <v>#DIV/0!</v>
      </c>
      <c r="G99" s="7" t="e">
        <f>IF(Inputs!$B$134="Direct",IF(Inputs!$D$134="Lymphoedema",Inputs!$C$134/'Activity levels'!$J8,0),IF(Inputs!$B$134="Indirect",IF(Inputs!$E$134="Headcount",Inputs!$C$134*'Allocation Drivers'!B8/'Allocation Drivers'!$B$23/'Activity levels'!$J8,IF(Inputs!$E$134="Floor Space",Inputs!$C$134*'Allocation Drivers'!C8/'Allocation Drivers'!$C$23/'Activity levels'!$J8,IF(Inputs!$E$134="Finance Time",Inputs!$C$134*'Allocation Drivers'!D8/'Allocation Drivers'!$D$23/'Activity levels'!$J8,IF(Inputs!$E$134="Meals Provided",Inputs!$C$134*'Allocation Drivers'!E8/'Allocation Drivers'!$E$23/'Activity levels'!$J8,IF(Inputs!$E$134="Clinical Time",Inputs!$C$134*'Allocation Drivers'!F8/'Allocation Drivers'!$F$23/'Activity levels'!$J8,0))))),0))</f>
        <v>#DIV/0!</v>
      </c>
      <c r="H99" s="7" t="e">
        <f>IF(Inputs!$B$134="Direct",IF(Inputs!$D$134="Education",Inputs!$C$134/'Activity levels'!$J9,0),IF(Inputs!$B$134="Indirect",IF(Inputs!$E$134="Headcount",Inputs!$C$134*'Allocation Drivers'!B9/'Allocation Drivers'!$B$23/'Activity levels'!$J9,IF(Inputs!$E$134="Floor Space",Inputs!$C$134*'Allocation Drivers'!C9/'Allocation Drivers'!$C$23/'Activity levels'!$J9,IF(Inputs!$E$134="Finance Time",Inputs!$C$134*'Allocation Drivers'!D9/'Allocation Drivers'!$D$23/'Activity levels'!$J9,IF(Inputs!$E$134="Meals Provided",Inputs!$C$134*'Allocation Drivers'!E9/'Allocation Drivers'!$E$23/'Activity levels'!$J9,IF(Inputs!$E$134="Clinical Time",Inputs!$C$134*'Allocation Drivers'!F9/'Allocation Drivers'!$F$23/'Activity levels'!$J9,0))))),0))</f>
        <v>#DIV/0!</v>
      </c>
      <c r="I99" s="7" t="e">
        <f>IF(Inputs!$B$134="Direct",IF(Inputs!$D$134="Research",Inputs!$C$134/'Activity levels'!$J10,0),IF(Inputs!$B$134="Indirect",IF(Inputs!$E$134="Headcount",Inputs!$C$134*'Allocation Drivers'!B10/'Allocation Drivers'!$B$23/'Activity levels'!$J10,IF(Inputs!$E$134="Floor Space",Inputs!$C$134*'Allocation Drivers'!C10/'Allocation Drivers'!$C$23/'Activity levels'!$J10,IF(Inputs!$E$134="Finance Time",Inputs!$C$134*'Allocation Drivers'!D10/'Allocation Drivers'!$D$23/'Activity levels'!$J10,IF(Inputs!$E$134="Meals Provided",Inputs!$C$134*'Allocation Drivers'!E10/'Allocation Drivers'!$E$23/'Activity levels'!$J10,IF(Inputs!$E$134="Clinical Time",Inputs!$C$134*'Allocation Drivers'!F10/'Allocation Drivers'!$F$23/'Activity levels'!$J10,0))))),0))</f>
        <v>#DIV/0!</v>
      </c>
      <c r="J99" s="7" t="e">
        <f>IF(Inputs!$B$134="Direct",IF(Inputs!$D$134="Bereavement / Family Support / Living Well (Adult)",Inputs!$C$134/'Activity levels'!$J11,0),IF(Inputs!$B$134="Indirect",IF(Inputs!$E$134="Headcount",Inputs!$C$134*'Allocation Drivers'!B11/'Allocation Drivers'!$B$23/'Activity levels'!$J11,IF(Inputs!$E$134="Floor Space",Inputs!$C$134*'Allocation Drivers'!C11/'Allocation Drivers'!$C$23/'Activity levels'!$J11,IF(Inputs!$E$134="Finance Time",Inputs!$C$134*'Allocation Drivers'!D11/'Allocation Drivers'!$D$23/'Activity levels'!$J11,IF(Inputs!$E$134="Meals Provided",Inputs!$C$134*'Allocation Drivers'!E11/'Allocation Drivers'!$E$23/'Activity levels'!$J11,IF(Inputs!$E$134="Clinical Time",Inputs!$C$134*'Allocation Drivers'!F11/'Allocation Drivers'!$F$23/'Activity levels'!$J11,0))))),0))</f>
        <v>#DIV/0!</v>
      </c>
      <c r="K99" s="7" t="e">
        <f>IF(Inputs!$B$134="Direct",IF(Inputs!$D$134="Inpatient (Children)",Inputs!$C$134/'Activity levels'!$J12,0),IF(Inputs!$B$134="Indirect",IF(Inputs!$E$134="Headcount",Inputs!$C$134*'Allocation Drivers'!B12/'Allocation Drivers'!$B$23/'Activity levels'!$J12,IF(Inputs!$E$134="Floor Space",Inputs!$C$134*'Allocation Drivers'!C12/'Allocation Drivers'!$C$23/'Activity levels'!$J12,IF(Inputs!$E$134="Finance Time",Inputs!$C$134*'Allocation Drivers'!D12/'Allocation Drivers'!$D$23/'Activity levels'!$J12,IF(Inputs!$E$134="Meals Provided",Inputs!$C$134*'Allocation Drivers'!E12/'Allocation Drivers'!$E$23/'Activity levels'!$J12,IF(Inputs!$E$134="Clinical Time",Inputs!$C$134*'Allocation Drivers'!F12/'Allocation Drivers'!$F$23/'Activity levels'!$J12,0))))),0))</f>
        <v>#DIV/0!</v>
      </c>
      <c r="L99" s="7" t="e">
        <f>IF(Inputs!$B$134="Direct",IF(Inputs!$D$134="Outpatient  / Hospital Inreach (Children)",Inputs!$C$134/'Activity levels'!$J13,0),IF(Inputs!$B$134="Indirect",IF(Inputs!$E$134="Headcount",Inputs!$C$134*'Allocation Drivers'!B13/'Allocation Drivers'!$B$23/'Activity levels'!$J13,IF(Inputs!$E$134="Floor Space",Inputs!$C$134*'Allocation Drivers'!C13/'Allocation Drivers'!$C$23/'Activity levels'!$J13,IF(Inputs!$E$134="Finance Time",Inputs!$C$134*'Allocation Drivers'!D13/'Allocation Drivers'!$D$23/'Activity levels'!$J13,IF(Inputs!$E$134="Meals Provided",Inputs!$C$134*'Allocation Drivers'!E13/'Allocation Drivers'!$E$23/'Activity levels'!$J13,IF(Inputs!$E$134="Clinical Time",Inputs!$C$134*'Allocation Drivers'!F13/'Allocation Drivers'!$F$23/'Activity levels'!$J13,0))))),0))</f>
        <v>#DIV/0!</v>
      </c>
      <c r="M99" s="7" t="e">
        <f>IF(Inputs!$B$134="Direct",IF(Inputs!$D$134="Specialist Care at Home (Hospice at Home / Rapid Response etc) (Children)",Inputs!$C$134/'Activity levels'!$J14,0),IF(Inputs!$B$134="Indirect",IF(Inputs!$E$134="Headcount",Inputs!$C$134*'Allocation Drivers'!B14/'Allocation Drivers'!$B$23/'Activity levels'!$J14,IF(Inputs!$E$134="Floor Space",Inputs!$C$134*'Allocation Drivers'!C14/'Allocation Drivers'!$C$23/'Activity levels'!$J14,IF(Inputs!$E$134="Finance Time",Inputs!$C$134*'Allocation Drivers'!D14/'Allocation Drivers'!$D$23/'Activity levels'!$J14,IF(Inputs!$E$134="Meals Provided",Inputs!$C$134*'Allocation Drivers'!E14/'Allocation Drivers'!$E$23/'Activity levels'!$J14,IF(Inputs!$E$134="Clinical Time",Inputs!$C$134*'Allocation Drivers'!F14/'Allocation Drivers'!$F$23/'Activity levels'!$J14,0))))),0))</f>
        <v>#DIV/0!</v>
      </c>
      <c r="N99" s="7" t="e">
        <f>IF(Inputs!$B$134="Direct",IF(Inputs!$D$134="Generalist / Non-specialist Community Visits (Children)",Inputs!$C$134/'Activity levels'!$J15,0),IF(Inputs!$B$134="Indirect",IF(Inputs!$E$134="Headcount",Inputs!$C$134*'Allocation Drivers'!B15/'Allocation Drivers'!$B$23/'Activity levels'!$J15,IF(Inputs!$E$134="Floor Space",Inputs!$C$134*'Allocation Drivers'!C15/'Allocation Drivers'!$C$23/'Activity levels'!$J15,IF(Inputs!$E$134="Finance Time",Inputs!$C$134*'Allocation Drivers'!D15/'Allocation Drivers'!$D$23/'Activity levels'!$J15,IF(Inputs!$E$134="Meals Provided",Inputs!$C$134*'Allocation Drivers'!E15/'Allocation Drivers'!$E$23/'Activity levels'!$J15,IF(Inputs!$E$134="Clinical Time",Inputs!$C$134*'Allocation Drivers'!F15/'Allocation Drivers'!$F$23/'Activity levels'!$J15,0))))),0))</f>
        <v>#DIV/0!</v>
      </c>
      <c r="O99" s="7" t="e">
        <f>IF(Inputs!$B$134="Direct",IF(Inputs!$D$134="Do not use",Inputs!$C$134/'Activity levels'!$J17,0),IF(Inputs!$B$134="Indirect",IF(Inputs!$E$134="Headcount",Inputs!$C$134*'Allocation Drivers'!B16/'Allocation Drivers'!$B$23/'Activity levels'!$J17,IF(Inputs!$E$134="Floor Space",Inputs!$C$134*'Allocation Drivers'!C16/'Allocation Drivers'!$C$23/'Activity levels'!$J17,IF(Inputs!$E$134="Finance Time",Inputs!$C$134*'Allocation Drivers'!D16/'Allocation Drivers'!$D$23/'Activity levels'!$J17,IF(Inputs!$E$134="Meals Provided",Inputs!$C$134*'Allocation Drivers'!E16/'Allocation Drivers'!$E$23/'Activity levels'!$J17,IF(Inputs!$E$134="Clinical Time",Inputs!$C$134*'Allocation Drivers'!F16/'Allocation Drivers'!$F$23/'Activity levels'!$J17,0))))),0))</f>
        <v>#DIV/0!</v>
      </c>
      <c r="P99" s="7" t="e">
        <f>IF(Inputs!$B$134="Direct",IF(Inputs!$D$134="Do not use",Inputs!$C$134/'Activity levels'!$J18,0),IF(Inputs!$B$134="Indirect",IF(Inputs!$E$134="Headcount",Inputs!$C$134*'Allocation Drivers'!B17/'Allocation Drivers'!$B$23/'Activity levels'!$J18,IF(Inputs!$E$134="Floor Space",Inputs!$C$134*'Allocation Drivers'!C17/'Allocation Drivers'!$C$23/'Activity levels'!$J18,IF(Inputs!$E$134="Finance Time",Inputs!$C$134*'Allocation Drivers'!D17/'Allocation Drivers'!$D$23/'Activity levels'!$J18,IF(Inputs!$E$134="Meals Provided",Inputs!$C$134*'Allocation Drivers'!E17/'Allocation Drivers'!$E$23/'Activity levels'!$J18,IF(Inputs!$E$134="Clinical Time",Inputs!$C$134*'Allocation Drivers'!F17/'Allocation Drivers'!$F$23/'Activity levels'!$J18,0))))),0))</f>
        <v>#DIV/0!</v>
      </c>
      <c r="Q99" s="7" t="e">
        <f>IF(Inputs!$B$134="Direct",IF(Inputs!$D$134="Bereavement / Family support / Living well (Children)",Inputs!$C$134/'Activity levels'!$J19,0),IF(Inputs!$B$134="Indirect",IF(Inputs!$E$134="Headcount",Inputs!$C$134*'Allocation Drivers'!B18/'Allocation Drivers'!$B$23/'Activity levels'!$J19,IF(Inputs!$E$134="Floor Space",Inputs!$C$134*'Allocation Drivers'!C18/'Allocation Drivers'!$C$23/'Activity levels'!$J19,IF(Inputs!$E$134="Finance Time",Inputs!$C$134*'Allocation Drivers'!D18/'Allocation Drivers'!$D$23/'Activity levels'!$J19,IF(Inputs!$E$134="Meals Provided",Inputs!$C$134*'Allocation Drivers'!E18/'Allocation Drivers'!$E$23/'Activity levels'!$J19,IF(Inputs!$E$134="Clinical Time",Inputs!$C$134*'Allocation Drivers'!F18/'Allocation Drivers'!$F$23/'Activity levels'!$J19,0))))),0))</f>
        <v>#DIV/0!</v>
      </c>
    </row>
    <row r="100" spans="1:17" x14ac:dyDescent="0.2">
      <c r="A100" t="s">
        <v>143</v>
      </c>
      <c r="B100" s="7" t="e">
        <f>IF(Inputs!$B$135="Direct",IF(Inputs!$D$135="Inpatient (Adult)",Inputs!$C$135/'Activity levels'!$J4,0),IF(Inputs!$B$135="Indirect",IF(Inputs!$E$135="Headcount",Inputs!$C$135*'Allocation Drivers'!B4/'Allocation Drivers'!$B$23/'Activity levels'!$J4,IF(Inputs!$E$135="Floor Space",Inputs!$C$135*'Allocation Drivers'!C4/'Allocation Drivers'!$C$23/'Activity levels'!$J4,IF(Inputs!$E$135="Finance Time",Inputs!$C$135*'Allocation Drivers'!D4/'Allocation Drivers'!$D$23/'Activity levels'!$J4,IF(Inputs!$E$135="Meals Provided",Inputs!$C$135*'Allocation Drivers'!E4/'Allocation Drivers'!$E$23/'Activity levels'!$J4,IF(Inputs!$E$135="Clinical Time",Inputs!$C$135*'Allocation Drivers'!F4/'Allocation Drivers'!$F$23/'Activity levels'!$J4,0))))),0))</f>
        <v>#DIV/0!</v>
      </c>
      <c r="C100" s="7" t="e">
        <f>IF(Inputs!$B$135="Direct",IF(Inputs!$D$135="Outpatient / Hospital Inreach (Adult)",Inputs!$C$135/'Activity levels'!$J5,0),IF(Inputs!$B$135="Indirect",IF(Inputs!$E$135="Headcount",Inputs!$C$135*'Allocation Drivers'!B5/'Allocation Drivers'!$B$23/'Activity levels'!$J5,IF(Inputs!$E$135="Floor Space",Inputs!$C$135*'Allocation Drivers'!C5/'Allocation Drivers'!$C$23/'Activity levels'!$J5,IF(Inputs!$E$135="Finance Time",Inputs!$C$135*'Allocation Drivers'!D5/'Allocation Drivers'!$D$23/'Activity levels'!$J5,IF(Inputs!$E$135="Meals Provided",Inputs!$C$135*'Allocation Drivers'!E5/'Allocation Drivers'!$E$23/'Activity levels'!$J5,IF(Inputs!$E$135="Clinical Time",Inputs!$C$135*'Allocation Drivers'!F5/'Allocation Drivers'!$F$23/'Activity levels'!$J5,0))))),0))</f>
        <v>#DIV/0!</v>
      </c>
      <c r="D100" s="7" t="e">
        <f>IF(Inputs!$B$135="Direct",IF(Inputs!$D$135="Specialist Care at Home (Hospice at Home / Rapid Response etc) (Adult)",Inputs!$C$135/'Activity levels'!$J6,0),IF(Inputs!$B$135="Indirect",IF(Inputs!$E$135="Headcount",Inputs!$C$135*'Allocation Drivers'!B6/'Allocation Drivers'!$B$23/'Activity levels'!$J6,IF(Inputs!$E$135="Floor Space",Inputs!$C$135*'Allocation Drivers'!C6/'Allocation Drivers'!$C$23/'Activity levels'!$J6,IF(Inputs!$E$135="Finance Time",Inputs!$C$135*'Allocation Drivers'!D6/'Allocation Drivers'!$D$23/'Activity levels'!$J6,IF(Inputs!$E$135="Meals Provided",Inputs!$C$135*'Allocation Drivers'!E6/'Allocation Drivers'!$E$23/'Activity levels'!$J6,IF(Inputs!$E$135="Clinical Time",Inputs!$C$135*'Allocation Drivers'!F6/'Allocation Drivers'!$F$23/'Activity levels'!$J6,0))))),0))</f>
        <v>#DIV/0!</v>
      </c>
      <c r="E100" s="7" t="e">
        <f>IF(Inputs!$B$135="Direct",IF(Inputs!$D$135="Generalist / Non-specialist Community Visits (Adult)",Inputs!$C$135/'Activity levels'!$J7,0),IF(Inputs!$B$135="Indirect",IF(Inputs!$E$135="Headcount",Inputs!$C$135*'Allocation Drivers'!B7/'Allocation Drivers'!$B$23/'Activity levels'!$J7,IF(Inputs!$E$135="Floor Space",Inputs!$C$135*'Allocation Drivers'!C7/'Allocation Drivers'!$C$23/'Activity levels'!$J7,IF(Inputs!$E$135="Finance Time",Inputs!$C$135*'Allocation Drivers'!D7/'Allocation Drivers'!$D$23/'Activity levels'!$J7,IF(Inputs!$E$135="Meals Provided",Inputs!$C$135*'Allocation Drivers'!E7/'Allocation Drivers'!$E$23/'Activity levels'!$J7,IF(Inputs!$E$135="Clinical Time",Inputs!$C$135*'Allocation Drivers'!F7/'Allocation Drivers'!$F$23/'Activity levels'!$J7,0))))),0))</f>
        <v>#DIV/0!</v>
      </c>
      <c r="F100" s="7" t="e">
        <f>IF(Inputs!$B$135="Direct",IF(Inputs!$D$135="Domicilliary Care",Inputs!$C$135/'Activity levels'!$J16,0),IF(Inputs!$B$135="Indirect",IF(Inputs!$E$135="Headcount",Inputs!$C$135*'Allocation Drivers'!B15/'Allocation Drivers'!$B$23/'Activity levels'!$J16,IF(Inputs!$E$135="Floor Space",Inputs!$C$135*'Allocation Drivers'!C15/'Allocation Drivers'!$C$23/'Activity levels'!$J16,IF(Inputs!$E$135="Finance Time",Inputs!$C$135*'Allocation Drivers'!D15/'Allocation Drivers'!$D$23/'Activity levels'!$J16,IF(Inputs!$E$135="Meals Provided",Inputs!$C$135*'Allocation Drivers'!E15/'Allocation Drivers'!$E$23/'Activity levels'!$J16,IF(Inputs!$E$135="Clinical Time",Inputs!$C$135*'Allocation Drivers'!F15/'Allocation Drivers'!$F$23/'Activity levels'!$J16,0))))),0))</f>
        <v>#DIV/0!</v>
      </c>
      <c r="G100" s="7" t="e">
        <f>IF(Inputs!$B$135="Direct",IF(Inputs!$D$135="Lymphoedema",Inputs!$C$135/'Activity levels'!$J8,0),IF(Inputs!$B$135="Indirect",IF(Inputs!$E$135="Headcount",Inputs!$C$135*'Allocation Drivers'!B8/'Allocation Drivers'!$B$23/'Activity levels'!$J8,IF(Inputs!$E$135="Floor Space",Inputs!$C$135*'Allocation Drivers'!C8/'Allocation Drivers'!$C$23/'Activity levels'!$J8,IF(Inputs!$E$135="Finance Time",Inputs!$C$135*'Allocation Drivers'!D8/'Allocation Drivers'!$D$23/'Activity levels'!$J8,IF(Inputs!$E$135="Meals Provided",Inputs!$C$135*'Allocation Drivers'!E8/'Allocation Drivers'!$E$23/'Activity levels'!$J8,IF(Inputs!$E$135="Clinical Time",Inputs!$C$135*'Allocation Drivers'!F8/'Allocation Drivers'!$F$23/'Activity levels'!$J8,0))))),0))</f>
        <v>#DIV/0!</v>
      </c>
      <c r="H100" s="7" t="e">
        <f>IF(Inputs!$B$135="Direct",IF(Inputs!$D$135="Education",Inputs!$C$135/'Activity levels'!$J9,0),IF(Inputs!$B$135="Indirect",IF(Inputs!$E$135="Headcount",Inputs!$C$135*'Allocation Drivers'!B9/'Allocation Drivers'!$B$23/'Activity levels'!$J9,IF(Inputs!$E$135="Floor Space",Inputs!$C$135*'Allocation Drivers'!C9/'Allocation Drivers'!$C$23/'Activity levels'!$J9,IF(Inputs!$E$135="Finance Time",Inputs!$C$135*'Allocation Drivers'!D9/'Allocation Drivers'!$D$23/'Activity levels'!$J9,IF(Inputs!$E$135="Meals Provided",Inputs!$C$135*'Allocation Drivers'!E9/'Allocation Drivers'!$E$23/'Activity levels'!$J9,IF(Inputs!$E$135="Clinical Time",Inputs!$C$135*'Allocation Drivers'!F9/'Allocation Drivers'!$F$23/'Activity levels'!$J9,0))))),0))</f>
        <v>#DIV/0!</v>
      </c>
      <c r="I100" s="7" t="e">
        <f>IF(Inputs!$B$135="Direct",IF(Inputs!$D$135="Research",Inputs!$C$135/'Activity levels'!$J10,0),IF(Inputs!$B$135="Indirect",IF(Inputs!$E$135="Headcount",Inputs!$C$135*'Allocation Drivers'!B10/'Allocation Drivers'!$B$23/'Activity levels'!$J10,IF(Inputs!$E$135="Floor Space",Inputs!$C$135*'Allocation Drivers'!C10/'Allocation Drivers'!$C$23/'Activity levels'!$J10,IF(Inputs!$E$135="Finance Time",Inputs!$C$135*'Allocation Drivers'!D10/'Allocation Drivers'!$D$23/'Activity levels'!$J10,IF(Inputs!$E$135="Meals Provided",Inputs!$C$135*'Allocation Drivers'!E10/'Allocation Drivers'!$E$23/'Activity levels'!$J10,IF(Inputs!$E$135="Clinical Time",Inputs!$C$135*'Allocation Drivers'!F10/'Allocation Drivers'!$F$23/'Activity levels'!$J10,0))))),0))</f>
        <v>#DIV/0!</v>
      </c>
      <c r="J100" s="7" t="e">
        <f>IF(Inputs!$B$135="Direct",IF(Inputs!$D$135="Bereavement / Family Support / Living Well (Adult)",Inputs!$C$135/'Activity levels'!$J11,0),IF(Inputs!$B$135="Indirect",IF(Inputs!$E$135="Headcount",Inputs!$C$135*'Allocation Drivers'!B11/'Allocation Drivers'!$B$23/'Activity levels'!$J11,IF(Inputs!$E$135="Floor Space",Inputs!$C$135*'Allocation Drivers'!C11/'Allocation Drivers'!$C$23/'Activity levels'!$J11,IF(Inputs!$E$135="Finance Time",Inputs!$C$135*'Allocation Drivers'!D11/'Allocation Drivers'!$D$23/'Activity levels'!$J11,IF(Inputs!$E$135="Meals Provided",Inputs!$C$135*'Allocation Drivers'!E11/'Allocation Drivers'!$E$23/'Activity levels'!$J11,IF(Inputs!$E$135="Clinical Time",Inputs!$C$135*'Allocation Drivers'!F11/'Allocation Drivers'!$F$23/'Activity levels'!$J11,0))))),0))</f>
        <v>#DIV/0!</v>
      </c>
      <c r="K100" s="7" t="e">
        <f>IF(Inputs!$B$135="Direct",IF(Inputs!$D$135="Inpatient (Children)",Inputs!$C$135/'Activity levels'!$J12,0),IF(Inputs!$B$135="Indirect",IF(Inputs!$E$135="Headcount",Inputs!$C$135*'Allocation Drivers'!B12/'Allocation Drivers'!$B$23/'Activity levels'!$J12,IF(Inputs!$E$135="Floor Space",Inputs!$C$135*'Allocation Drivers'!C12/'Allocation Drivers'!$C$23/'Activity levels'!$J12,IF(Inputs!$E$135="Finance Time",Inputs!$C$135*'Allocation Drivers'!D12/'Allocation Drivers'!$D$23/'Activity levels'!$J12,IF(Inputs!$E$135="Meals Provided",Inputs!$C$135*'Allocation Drivers'!E12/'Allocation Drivers'!$E$23/'Activity levels'!$J12,IF(Inputs!$E$135="Clinical Time",Inputs!$C$135*'Allocation Drivers'!F12/'Allocation Drivers'!$F$23/'Activity levels'!$J12,0))))),0))</f>
        <v>#DIV/0!</v>
      </c>
      <c r="L100" s="7" t="e">
        <f>IF(Inputs!$B$135="Direct",IF(Inputs!$D$135="Outpatient  / Hospital Inreach (Children)",Inputs!$C$135/'Activity levels'!$J13,0),IF(Inputs!$B$135="Indirect",IF(Inputs!$E$135="Headcount",Inputs!$C$135*'Allocation Drivers'!B13/'Allocation Drivers'!$B$23/'Activity levels'!$J13,IF(Inputs!$E$135="Floor Space",Inputs!$C$135*'Allocation Drivers'!C13/'Allocation Drivers'!$C$23/'Activity levels'!$J13,IF(Inputs!$E$135="Finance Time",Inputs!$C$135*'Allocation Drivers'!D13/'Allocation Drivers'!$D$23/'Activity levels'!$J13,IF(Inputs!$E$135="Meals Provided",Inputs!$C$135*'Allocation Drivers'!E13/'Allocation Drivers'!$E$23/'Activity levels'!$J13,IF(Inputs!$E$135="Clinical Time",Inputs!$C$135*'Allocation Drivers'!F13/'Allocation Drivers'!$F$23/'Activity levels'!$J13,0))))),0))</f>
        <v>#DIV/0!</v>
      </c>
      <c r="M100" s="7" t="e">
        <f>IF(Inputs!$B$135="Direct",IF(Inputs!$D$135="Specialist Care at Home (Hospice at Home / Rapid Response etc) (Children)",Inputs!$C$135/'Activity levels'!$J14,0),IF(Inputs!$B$135="Indirect",IF(Inputs!$E$135="Headcount",Inputs!$C$135*'Allocation Drivers'!B14/'Allocation Drivers'!$B$23/'Activity levels'!$J14,IF(Inputs!$E$135="Floor Space",Inputs!$C$135*'Allocation Drivers'!C14/'Allocation Drivers'!$C$23/'Activity levels'!$J14,IF(Inputs!$E$135="Finance Time",Inputs!$C$135*'Allocation Drivers'!D14/'Allocation Drivers'!$D$23/'Activity levels'!$J14,IF(Inputs!$E$135="Meals Provided",Inputs!$C$135*'Allocation Drivers'!E14/'Allocation Drivers'!$E$23/'Activity levels'!$J14,IF(Inputs!$E$135="Clinical Time",Inputs!$C$135*'Allocation Drivers'!F14/'Allocation Drivers'!$F$23/'Activity levels'!$J14,0))))),0))</f>
        <v>#DIV/0!</v>
      </c>
      <c r="N100" s="7" t="e">
        <f>IF(Inputs!$B$135="Direct",IF(Inputs!$D$135="Generalist / Non-specialist Community Visits (Children)",Inputs!$C$135/'Activity levels'!$J15,0),IF(Inputs!$B$135="Indirect",IF(Inputs!$E$135="Headcount",Inputs!$C$135*'Allocation Drivers'!B15/'Allocation Drivers'!$B$23/'Activity levels'!$J15,IF(Inputs!$E$135="Floor Space",Inputs!$C$135*'Allocation Drivers'!C15/'Allocation Drivers'!$C$23/'Activity levels'!$J15,IF(Inputs!$E$135="Finance Time",Inputs!$C$135*'Allocation Drivers'!D15/'Allocation Drivers'!$D$23/'Activity levels'!$J15,IF(Inputs!$E$135="Meals Provided",Inputs!$C$135*'Allocation Drivers'!E15/'Allocation Drivers'!$E$23/'Activity levels'!$J15,IF(Inputs!$E$135="Clinical Time",Inputs!$C$135*'Allocation Drivers'!F15/'Allocation Drivers'!$F$23/'Activity levels'!$J15,0))))),0))</f>
        <v>#DIV/0!</v>
      </c>
      <c r="O100" s="7" t="e">
        <f>IF(Inputs!$B$135="Direct",IF(Inputs!$D$135="Do not use",Inputs!$C$135/'Activity levels'!$J17,0),IF(Inputs!$B$135="Indirect",IF(Inputs!$E$135="Headcount",Inputs!$C$135*'Allocation Drivers'!B16/'Allocation Drivers'!$B$23/'Activity levels'!$J17,IF(Inputs!$E$135="Floor Space",Inputs!$C$135*'Allocation Drivers'!C16/'Allocation Drivers'!$C$23/'Activity levels'!$J17,IF(Inputs!$E$135="Finance Time",Inputs!$C$135*'Allocation Drivers'!D16/'Allocation Drivers'!$D$23/'Activity levels'!$J17,IF(Inputs!$E$135="Meals Provided",Inputs!$C$135*'Allocation Drivers'!E16/'Allocation Drivers'!$E$23/'Activity levels'!$J17,IF(Inputs!$E$135="Clinical Time",Inputs!$C$135*'Allocation Drivers'!F16/'Allocation Drivers'!$F$23/'Activity levels'!$J17,0))))),0))</f>
        <v>#DIV/0!</v>
      </c>
      <c r="P100" s="7" t="e">
        <f>IF(Inputs!$B$135="Direct",IF(Inputs!$D$135="Do not use",Inputs!$C$135/'Activity levels'!$J18,0),IF(Inputs!$B$135="Indirect",IF(Inputs!$E$135="Headcount",Inputs!$C$135*'Allocation Drivers'!B17/'Allocation Drivers'!$B$23/'Activity levels'!$J18,IF(Inputs!$E$135="Floor Space",Inputs!$C$135*'Allocation Drivers'!C17/'Allocation Drivers'!$C$23/'Activity levels'!$J18,IF(Inputs!$E$135="Finance Time",Inputs!$C$135*'Allocation Drivers'!D17/'Allocation Drivers'!$D$23/'Activity levels'!$J18,IF(Inputs!$E$135="Meals Provided",Inputs!$C$135*'Allocation Drivers'!E17/'Allocation Drivers'!$E$23/'Activity levels'!$J18,IF(Inputs!$E$135="Clinical Time",Inputs!$C$135*'Allocation Drivers'!F17/'Allocation Drivers'!$F$23/'Activity levels'!$J18,0))))),0))</f>
        <v>#DIV/0!</v>
      </c>
      <c r="Q100" s="7" t="e">
        <f>IF(Inputs!$B$135="Direct",IF(Inputs!$D$135="Bereavement / Family support / Living well (Children)",Inputs!$C$135/'Activity levels'!$J19,0),IF(Inputs!$B$135="Indirect",IF(Inputs!$E$135="Headcount",Inputs!$C$135*'Allocation Drivers'!B18/'Allocation Drivers'!$B$23/'Activity levels'!$J19,IF(Inputs!$E$135="Floor Space",Inputs!$C$135*'Allocation Drivers'!C18/'Allocation Drivers'!$C$23/'Activity levels'!$J19,IF(Inputs!$E$135="Finance Time",Inputs!$C$135*'Allocation Drivers'!D18/'Allocation Drivers'!$D$23/'Activity levels'!$J19,IF(Inputs!$E$135="Meals Provided",Inputs!$C$135*'Allocation Drivers'!E18/'Allocation Drivers'!$E$23/'Activity levels'!$J19,IF(Inputs!$E$135="Clinical Time",Inputs!$C$135*'Allocation Drivers'!F18/'Allocation Drivers'!$F$23/'Activity levels'!$J19,0))))),0))</f>
        <v>#DIV/0!</v>
      </c>
    </row>
    <row r="101" spans="1:17" x14ac:dyDescent="0.2">
      <c r="A101" t="s">
        <v>145</v>
      </c>
      <c r="B101" s="7" t="e">
        <f>IF(Inputs!$B$137="Direct",IF(Inputs!$D$137="Inpatient (Adult)",Inputs!$C$137/'Activity levels'!$J4,0),IF(Inputs!$B$137="Indirect",IF(Inputs!$E$137="Headcount",Inputs!$C$137*'Allocation Drivers'!B4/'Allocation Drivers'!$B$23/'Activity levels'!$J4,IF(Inputs!$E$137="Floor Space",Inputs!$C$137*'Allocation Drivers'!C4/'Allocation Drivers'!$C$23/'Activity levels'!$J4,IF(Inputs!$E$137="Finance Time",Inputs!$C$137*'Allocation Drivers'!D4/'Allocation Drivers'!$D$23/'Activity levels'!$J4,IF(Inputs!$E$137="Meals Provided",Inputs!$C$137*'Allocation Drivers'!E4/'Allocation Drivers'!$E$23/'Activity levels'!$J4,IF(Inputs!$E$137="Clinical Time",Inputs!$C$137*'Allocation Drivers'!F4/'Allocation Drivers'!$F$23/'Activity levels'!$J4,0))))),0))</f>
        <v>#DIV/0!</v>
      </c>
      <c r="C101" s="7" t="e">
        <f>IF(Inputs!$B$137="Direct",IF(Inputs!$D$137="Outpatient / Hospital Inreach (Adult)",Inputs!$C$137/'Activity levels'!$J5,0),IF(Inputs!$B$137="Indirect",IF(Inputs!$E$137="Headcount",Inputs!$C$137*'Allocation Drivers'!B5/'Allocation Drivers'!$B$23/'Activity levels'!$J5,IF(Inputs!$E$137="Floor Space",Inputs!$C$137*'Allocation Drivers'!C5/'Allocation Drivers'!$C$23/'Activity levels'!$J5,IF(Inputs!$E$137="Finance Time",Inputs!$C$137*'Allocation Drivers'!D5/'Allocation Drivers'!$D$23/'Activity levels'!$J5,IF(Inputs!$E$137="Meals Provided",Inputs!$C$137*'Allocation Drivers'!E5/'Allocation Drivers'!$E$23/'Activity levels'!$J5,IF(Inputs!$E$137="Clinical Time",Inputs!$C$137*'Allocation Drivers'!F5/'Allocation Drivers'!$F$23/'Activity levels'!$J5,0))))),0))</f>
        <v>#DIV/0!</v>
      </c>
      <c r="D101" s="7" t="e">
        <f>IF(Inputs!$B$137="Direct",IF(Inputs!$D$137="Specialist Care at Home (Hospice at Home / Rapid Response etc) (Adult)",Inputs!$C$137/'Activity levels'!$J6,0),IF(Inputs!$B$137="Indirect",IF(Inputs!$E$137="Headcount",Inputs!$C$137*'Allocation Drivers'!B6/'Allocation Drivers'!$B$23/'Activity levels'!$J6,IF(Inputs!$E$137="Floor Space",Inputs!$C$137*'Allocation Drivers'!C6/'Allocation Drivers'!$C$23/'Activity levels'!$J6,IF(Inputs!$E$137="Finance Time",Inputs!$C$137*'Allocation Drivers'!D6/'Allocation Drivers'!$D$23/'Activity levels'!$J6,IF(Inputs!$E$137="Meals Provided",Inputs!$C$137*'Allocation Drivers'!E6/'Allocation Drivers'!$E$23/'Activity levels'!$J6,IF(Inputs!$E$137="Clinical Time",Inputs!$C$137*'Allocation Drivers'!F6/'Allocation Drivers'!$F$23/'Activity levels'!$J6,0))))),0))</f>
        <v>#DIV/0!</v>
      </c>
      <c r="E101" s="7" t="e">
        <f>IF(Inputs!$B$137="Direct",IF(Inputs!$D$137="Generalist / Non-specialist Community Visits (Adult)",Inputs!$C$137/'Activity levels'!$J7,0),IF(Inputs!$B$137="Indirect",IF(Inputs!$E$137="Headcount",Inputs!$C$137*'Allocation Drivers'!B7/'Allocation Drivers'!$B$23/'Activity levels'!$J7,IF(Inputs!$E$137="Floor Space",Inputs!$C$137*'Allocation Drivers'!C7/'Allocation Drivers'!$C$23/'Activity levels'!$J7,IF(Inputs!$E$137="Finance Time",Inputs!$C$137*'Allocation Drivers'!D7/'Allocation Drivers'!$D$23/'Activity levels'!$J7,IF(Inputs!$E$137="Meals Provided",Inputs!$C$137*'Allocation Drivers'!E7/'Allocation Drivers'!$E$23/'Activity levels'!$J7,IF(Inputs!$E$137="Clinical Time",Inputs!$C$137*'Allocation Drivers'!F7/'Allocation Drivers'!$F$23/'Activity levels'!$J7,0))))),0))</f>
        <v>#DIV/0!</v>
      </c>
      <c r="F101" s="7" t="e">
        <f>IF(Inputs!$B$137="Direct",IF(Inputs!$D$137="Domicilliary Care",Inputs!$C$137/'Activity levels'!$J16,0),IF(Inputs!$B$137="Indirect",IF(Inputs!$E$137="Headcount",Inputs!$C$137*'Allocation Drivers'!B15/'Allocation Drivers'!$B$23/'Activity levels'!$J16,IF(Inputs!$E$137="Floor Space",Inputs!$C$137*'Allocation Drivers'!C15/'Allocation Drivers'!$C$23/'Activity levels'!$J16,IF(Inputs!$E$137="Finance Time",Inputs!$C$137*'Allocation Drivers'!D15/'Allocation Drivers'!$D$23/'Activity levels'!$J16,IF(Inputs!$E$137="Meals Provided",Inputs!$C$137*'Allocation Drivers'!E15/'Allocation Drivers'!$E$23/'Activity levels'!$J16,IF(Inputs!$E$137="Clinical Time",Inputs!$C$137*'Allocation Drivers'!F15/'Allocation Drivers'!$F$23/'Activity levels'!$J16,0))))),0))</f>
        <v>#DIV/0!</v>
      </c>
      <c r="G101" s="7" t="e">
        <f>IF(Inputs!$B$137="Direct",IF(Inputs!$D$137="Lymphoedema",Inputs!$C$137/'Activity levels'!$J8,0),IF(Inputs!$B$137="Indirect",IF(Inputs!$E$137="Headcount",Inputs!$C$137*'Allocation Drivers'!B8/'Allocation Drivers'!$B$23/'Activity levels'!$J8,IF(Inputs!$E$137="Floor Space",Inputs!$C$137*'Allocation Drivers'!C8/'Allocation Drivers'!$C$23/'Activity levels'!$J8,IF(Inputs!$E$137="Finance Time",Inputs!$C$137*'Allocation Drivers'!D8/'Allocation Drivers'!$D$23/'Activity levels'!$J8,IF(Inputs!$E$137="Meals Provided",Inputs!$C$137*'Allocation Drivers'!E8/'Allocation Drivers'!$E$23/'Activity levels'!$J8,IF(Inputs!$E$137="Clinical Time",Inputs!$C$137*'Allocation Drivers'!F8/'Allocation Drivers'!$F$23/'Activity levels'!$J8,0))))),0))</f>
        <v>#DIV/0!</v>
      </c>
      <c r="H101" s="7" t="e">
        <f>IF(Inputs!$B$137="Direct",IF(Inputs!$D$137="Education",Inputs!$C$137/'Activity levels'!$J9,0),IF(Inputs!$B$137="Indirect",IF(Inputs!$E$137="Headcount",Inputs!$C$137*'Allocation Drivers'!B9/'Allocation Drivers'!$B$23/'Activity levels'!$J9,IF(Inputs!$E$137="Floor Space",Inputs!$C$137*'Allocation Drivers'!C9/'Allocation Drivers'!$C$23/'Activity levels'!$J9,IF(Inputs!$E$137="Finance Time",Inputs!$C$137*'Allocation Drivers'!D9/'Allocation Drivers'!$D$23/'Activity levels'!$J9,IF(Inputs!$E$137="Meals Provided",Inputs!$C$137*'Allocation Drivers'!E9/'Allocation Drivers'!$E$23/'Activity levels'!$J9,IF(Inputs!$E$137="Clinical Time",Inputs!$C$137*'Allocation Drivers'!F9/'Allocation Drivers'!$F$23/'Activity levels'!$J9,0))))),0))</f>
        <v>#DIV/0!</v>
      </c>
      <c r="I101" s="7" t="e">
        <f>IF(Inputs!$B$137="Direct",IF(Inputs!$D$137="Research",Inputs!$C$137/'Activity levels'!$J10,0),IF(Inputs!$B$137="Indirect",IF(Inputs!$E$137="Headcount",Inputs!$C$137*'Allocation Drivers'!B10/'Allocation Drivers'!$B$23/'Activity levels'!$J10,IF(Inputs!$E$137="Floor Space",Inputs!$C$137*'Allocation Drivers'!C10/'Allocation Drivers'!$C$23/'Activity levels'!$J10,IF(Inputs!$E$137="Finance Time",Inputs!$C$137*'Allocation Drivers'!D10/'Allocation Drivers'!$D$23/'Activity levels'!$J10,IF(Inputs!$E$137="Meals Provided",Inputs!$C$137*'Allocation Drivers'!E10/'Allocation Drivers'!$E$23/'Activity levels'!$J10,IF(Inputs!$E$137="Clinical Time",Inputs!$C$137*'Allocation Drivers'!F10/'Allocation Drivers'!$F$23/'Activity levels'!$J10,0))))),0))</f>
        <v>#DIV/0!</v>
      </c>
      <c r="J101" s="7" t="e">
        <f>IF(Inputs!$B$137="Direct",IF(Inputs!$D$137="Bereavement / Family Support / Living Well (Adult)",Inputs!$C$137/'Activity levels'!$J11,0),IF(Inputs!$B$137="Indirect",IF(Inputs!$E$137="Headcount",Inputs!$C$137*'Allocation Drivers'!B11/'Allocation Drivers'!$B$23/'Activity levels'!$J11,IF(Inputs!$E$137="Floor Space",Inputs!$C$137*'Allocation Drivers'!C11/'Allocation Drivers'!$C$23/'Activity levels'!$J11,IF(Inputs!$E$137="Finance Time",Inputs!$C$137*'Allocation Drivers'!D11/'Allocation Drivers'!$D$23/'Activity levels'!$J11,IF(Inputs!$E$137="Meals Provided",Inputs!$C$137*'Allocation Drivers'!E11/'Allocation Drivers'!$E$23/'Activity levels'!$J11,IF(Inputs!$E$137="Clinical Time",Inputs!$C$137*'Allocation Drivers'!F11/'Allocation Drivers'!$F$23/'Activity levels'!$J11,0))))),0))</f>
        <v>#DIV/0!</v>
      </c>
      <c r="K101" s="7" t="e">
        <f>IF(Inputs!$B$137="Direct",IF(Inputs!$D$137="Inpatient (Children)",Inputs!$C$137/'Activity levels'!$J12,0),IF(Inputs!$B$137="Indirect",IF(Inputs!$E$137="Headcount",Inputs!$C$137*'Allocation Drivers'!B12/'Allocation Drivers'!$B$23/'Activity levels'!$J12,IF(Inputs!$E$137="Floor Space",Inputs!$C$137*'Allocation Drivers'!C12/'Allocation Drivers'!$C$23/'Activity levels'!$J12,IF(Inputs!$E$137="Finance Time",Inputs!$C$137*'Allocation Drivers'!D12/'Allocation Drivers'!$D$23/'Activity levels'!$J12,IF(Inputs!$E$137="Meals Provided",Inputs!$C$137*'Allocation Drivers'!E12/'Allocation Drivers'!$E$23/'Activity levels'!$J12,IF(Inputs!$E$137="Clinical Time",Inputs!$C$137*'Allocation Drivers'!F12/'Allocation Drivers'!$F$23/'Activity levels'!$J12,0))))),0))</f>
        <v>#DIV/0!</v>
      </c>
      <c r="L101" s="7" t="e">
        <f>IF(Inputs!$B$137="Direct",IF(Inputs!$D$137="Outpatient  / Hospital Inreach (Children)",Inputs!$C$137/'Activity levels'!$J13,0),IF(Inputs!$B$137="Indirect",IF(Inputs!$E$137="Headcount",Inputs!$C$137*'Allocation Drivers'!B13/'Allocation Drivers'!$B$23/'Activity levels'!$J13,IF(Inputs!$E$137="Floor Space",Inputs!$C$137*'Allocation Drivers'!C13/'Allocation Drivers'!$C$23/'Activity levels'!$J13,IF(Inputs!$E$137="Finance Time",Inputs!$C$137*'Allocation Drivers'!D13/'Allocation Drivers'!$D$23/'Activity levels'!$J13,IF(Inputs!$E$137="Meals Provided",Inputs!$C$137*'Allocation Drivers'!E13/'Allocation Drivers'!$E$23/'Activity levels'!$J13,IF(Inputs!$E$137="Clinical Time",Inputs!$C$137*'Allocation Drivers'!F13/'Allocation Drivers'!$F$23/'Activity levels'!$J13,0))))),0))</f>
        <v>#DIV/0!</v>
      </c>
      <c r="M101" s="7" t="e">
        <f>IF(Inputs!$B$137="Direct",IF(Inputs!$D$137="Specialist Care at Home (Hospice at Home / Rapid Response etc) (Children)",Inputs!$C$137/'Activity levels'!$J14,0),IF(Inputs!$B$137="Indirect",IF(Inputs!$E$137="Headcount",Inputs!$C$137*'Allocation Drivers'!B14/'Allocation Drivers'!$B$23/'Activity levels'!$J14,IF(Inputs!$E$137="Floor Space",Inputs!$C$137*'Allocation Drivers'!C14/'Allocation Drivers'!$C$23/'Activity levels'!$J14,IF(Inputs!$E$137="Finance Time",Inputs!$C$137*'Allocation Drivers'!D14/'Allocation Drivers'!$D$23/'Activity levels'!$J14,IF(Inputs!$E$137="Meals Provided",Inputs!$C$137*'Allocation Drivers'!E14/'Allocation Drivers'!$E$23/'Activity levels'!$J14,IF(Inputs!$E$137="Clinical Time",Inputs!$C$137*'Allocation Drivers'!F14/'Allocation Drivers'!$F$23/'Activity levels'!$J14,0))))),0))</f>
        <v>#DIV/0!</v>
      </c>
      <c r="N101" s="7" t="e">
        <f>IF(Inputs!$B$137="Direct",IF(Inputs!$D$137="Generalist / Non-specialist Community Visits (Children)",Inputs!$C$137/'Activity levels'!$J15,0),IF(Inputs!$B$137="Indirect",IF(Inputs!$E$137="Headcount",Inputs!$C$137*'Allocation Drivers'!B15/'Allocation Drivers'!$B$23/'Activity levels'!$J15,IF(Inputs!$E$137="Floor Space",Inputs!$C$137*'Allocation Drivers'!C15/'Allocation Drivers'!$C$23/'Activity levels'!$J15,IF(Inputs!$E$137="Finance Time",Inputs!$C$137*'Allocation Drivers'!D15/'Allocation Drivers'!$D$23/'Activity levels'!$J15,IF(Inputs!$E$137="Meals Provided",Inputs!$C$137*'Allocation Drivers'!E15/'Allocation Drivers'!$E$23/'Activity levels'!$J15,IF(Inputs!$E$137="Clinical Time",Inputs!$C$137*'Allocation Drivers'!F15/'Allocation Drivers'!$F$23/'Activity levels'!$J15,0))))),0))</f>
        <v>#DIV/0!</v>
      </c>
      <c r="O101" s="7" t="e">
        <f>IF(Inputs!$B$137="Direct",IF(Inputs!$D$137="Do not use",Inputs!$C$137/'Activity levels'!$J17,0),IF(Inputs!$B$137="Indirect",IF(Inputs!$E$137="Headcount",Inputs!$C$137*'Allocation Drivers'!B16/'Allocation Drivers'!$B$23/'Activity levels'!$J17,IF(Inputs!$E$137="Floor Space",Inputs!$C$137*'Allocation Drivers'!C16/'Allocation Drivers'!$C$23/'Activity levels'!$J17,IF(Inputs!$E$137="Finance Time",Inputs!$C$137*'Allocation Drivers'!D16/'Allocation Drivers'!$D$23/'Activity levels'!$J17,IF(Inputs!$E$137="Meals Provided",Inputs!$C$137*'Allocation Drivers'!E16/'Allocation Drivers'!$E$23/'Activity levels'!$J17,IF(Inputs!$E$137="Clinical Time",Inputs!$C$137*'Allocation Drivers'!F16/'Allocation Drivers'!$F$23/'Activity levels'!$J17,0))))),0))</f>
        <v>#DIV/0!</v>
      </c>
      <c r="P101" s="7" t="e">
        <f>IF(Inputs!$B$137="Direct",IF(Inputs!$D$137="Do not use",Inputs!$C$137/'Activity levels'!$J18,0),IF(Inputs!$B$137="Indirect",IF(Inputs!$E$137="Headcount",Inputs!$C$137*'Allocation Drivers'!B17/'Allocation Drivers'!$B$23/'Activity levels'!$J18,IF(Inputs!$E$137="Floor Space",Inputs!$C$137*'Allocation Drivers'!C17/'Allocation Drivers'!$C$23/'Activity levels'!$J18,IF(Inputs!$E$137="Finance Time",Inputs!$C$137*'Allocation Drivers'!D17/'Allocation Drivers'!$D$23/'Activity levels'!$J18,IF(Inputs!$E$137="Meals Provided",Inputs!$C$137*'Allocation Drivers'!E17/'Allocation Drivers'!$E$23/'Activity levels'!$J18,IF(Inputs!$E$137="Clinical Time",Inputs!$C$137*'Allocation Drivers'!F17/'Allocation Drivers'!$F$23/'Activity levels'!$J18,0))))),0))</f>
        <v>#DIV/0!</v>
      </c>
      <c r="Q101" s="7" t="e">
        <f>IF(Inputs!$B$137="Direct",IF(Inputs!$D$137="Bereavement / Family support / Living well (Children)",Inputs!$C$137/'Activity levels'!$J19,0),IF(Inputs!$B$137="Indirect",IF(Inputs!$E$137="Headcount",Inputs!$C$137*'Allocation Drivers'!B18/'Allocation Drivers'!$B$23/'Activity levels'!$J19,IF(Inputs!$E$137="Floor Space",Inputs!$C$137*'Allocation Drivers'!C18/'Allocation Drivers'!$C$23/'Activity levels'!$J19,IF(Inputs!$E$137="Finance Time",Inputs!$C$137*'Allocation Drivers'!D18/'Allocation Drivers'!$D$23/'Activity levels'!$J19,IF(Inputs!$E$137="Meals Provided",Inputs!$C$137*'Allocation Drivers'!E18/'Allocation Drivers'!$E$23/'Activity levels'!$J19,IF(Inputs!$E$137="Clinical Time",Inputs!$C$137*'Allocation Drivers'!F18/'Allocation Drivers'!$F$23/'Activity levels'!$J19,0))))),0))</f>
        <v>#DIV/0!</v>
      </c>
    </row>
    <row r="102" spans="1:17" x14ac:dyDescent="0.2">
      <c r="A102" t="s">
        <v>148</v>
      </c>
      <c r="B102" s="7" t="e">
        <f>IF(Inputs!$B$138="Direct",IF(Inputs!$D$138="Inpatient (Adult)",Inputs!$C$138/'Activity levels'!$J4,0),IF(Inputs!$B$138="Indirect",IF(Inputs!$E$138="Headcount",Inputs!$C$138*'Allocation Drivers'!B4/'Allocation Drivers'!$B$23/'Activity levels'!$J4,IF(Inputs!$E$138="Floor Space",Inputs!$C$138*'Allocation Drivers'!C4/'Allocation Drivers'!$C$23/'Activity levels'!$J4,IF(Inputs!$E$138="Finance Time",Inputs!$C$138*'Allocation Drivers'!D4/'Allocation Drivers'!$D$23/'Activity levels'!$J4,IF(Inputs!$E$138="Meals Provided",Inputs!$C$138*'Allocation Drivers'!E4/'Allocation Drivers'!$E$23/'Activity levels'!$J4,IF(Inputs!$E$138="Clinical Time",Inputs!$C$138*'Allocation Drivers'!F4/'Allocation Drivers'!$F$23/'Activity levels'!$J4,0))))),0))</f>
        <v>#DIV/0!</v>
      </c>
      <c r="C102" s="7" t="e">
        <f>IF(Inputs!$B$138="Direct",IF(Inputs!$D$138="Outpatient / Hospital Inreach (Adult)",Inputs!$C$138/'Activity levels'!$J5,0),IF(Inputs!$B$138="Indirect",IF(Inputs!$E$138="Headcount",Inputs!$C$138*'Allocation Drivers'!B5/'Allocation Drivers'!$B$23/'Activity levels'!$J5,IF(Inputs!$E$138="Floor Space",Inputs!$C$138*'Allocation Drivers'!C5/'Allocation Drivers'!$C$23/'Activity levels'!$J5,IF(Inputs!$E$138="Finance Time",Inputs!$C$138*'Allocation Drivers'!D5/'Allocation Drivers'!$D$23/'Activity levels'!$J5,IF(Inputs!$E$138="Meals Provided",Inputs!$C$138*'Allocation Drivers'!E5/'Allocation Drivers'!$E$23/'Activity levels'!$J5,IF(Inputs!$E$138="Clinical Time",Inputs!$C$138*'Allocation Drivers'!F5/'Allocation Drivers'!$F$23/'Activity levels'!$J5,0))))),0))</f>
        <v>#DIV/0!</v>
      </c>
      <c r="D102" s="7" t="e">
        <f>IF(Inputs!$B$138="Direct",IF(Inputs!$D$138="Specialist Care at Home (Hospice at Home / Rapid Response etc) (Adult)",Inputs!$C$138/'Activity levels'!$J6,0),IF(Inputs!$B$138="Indirect",IF(Inputs!$E$138="Headcount",Inputs!$C$138*'Allocation Drivers'!B6/'Allocation Drivers'!$B$23/'Activity levels'!$J6,IF(Inputs!$E$138="Floor Space",Inputs!$C$138*'Allocation Drivers'!C6/'Allocation Drivers'!$C$23/'Activity levels'!$J6,IF(Inputs!$E$138="Finance Time",Inputs!$C$138*'Allocation Drivers'!D6/'Allocation Drivers'!$D$23/'Activity levels'!$J6,IF(Inputs!$E$138="Meals Provided",Inputs!$C$138*'Allocation Drivers'!E6/'Allocation Drivers'!$E$23/'Activity levels'!$J6,IF(Inputs!$E$138="Clinical Time",Inputs!$C$138*'Allocation Drivers'!F6/'Allocation Drivers'!$F$23/'Activity levels'!$J6,0))))),0))</f>
        <v>#DIV/0!</v>
      </c>
      <c r="E102" s="7" t="e">
        <f>IF(Inputs!$B$138="Direct",IF(Inputs!$D$138="Generalist / Non-specialist Community Visits (Adult)",Inputs!$C$138/'Activity levels'!$J7,0),IF(Inputs!$B$138="Indirect",IF(Inputs!$E$138="Headcount",Inputs!$C$138*'Allocation Drivers'!B7/'Allocation Drivers'!$B$23/'Activity levels'!$J7,IF(Inputs!$E$138="Floor Space",Inputs!$C$138*'Allocation Drivers'!C7/'Allocation Drivers'!$C$23/'Activity levels'!$J7,IF(Inputs!$E$138="Finance Time",Inputs!$C$138*'Allocation Drivers'!D7/'Allocation Drivers'!$D$23/'Activity levels'!$J7,IF(Inputs!$E$138="Meals Provided",Inputs!$C$138*'Allocation Drivers'!E7/'Allocation Drivers'!$E$23/'Activity levels'!$J7,IF(Inputs!$E$138="Clinical Time",Inputs!$C$138*'Allocation Drivers'!F7/'Allocation Drivers'!$F$23/'Activity levels'!$J7,0))))),0))</f>
        <v>#DIV/0!</v>
      </c>
      <c r="F102" s="7" t="e">
        <f>IF(Inputs!$B$138="Direct",IF(Inputs!$D$138="Domicilliary Care",Inputs!$C$138/'Activity levels'!$J16,0),IF(Inputs!$B$138="Indirect",IF(Inputs!$E$138="Headcount",Inputs!$C$138*'Allocation Drivers'!B15/'Allocation Drivers'!$B$23/'Activity levels'!$J16,IF(Inputs!$E$138="Floor Space",Inputs!$C$138*'Allocation Drivers'!C15/'Allocation Drivers'!$C$23/'Activity levels'!$J16,IF(Inputs!$E$138="Finance Time",Inputs!$C$138*'Allocation Drivers'!D15/'Allocation Drivers'!$D$23/'Activity levels'!$J16,IF(Inputs!$E$138="Meals Provided",Inputs!$C$138*'Allocation Drivers'!E15/'Allocation Drivers'!$E$23/'Activity levels'!$J16,IF(Inputs!$E$138="Clinical Time",Inputs!$C$138*'Allocation Drivers'!F15/'Allocation Drivers'!$F$23/'Activity levels'!$J16,0))))),0))</f>
        <v>#DIV/0!</v>
      </c>
      <c r="G102" s="7" t="e">
        <f>IF(Inputs!$B$138="Direct",IF(Inputs!$D$138="Lymphoedema",Inputs!$C$138/'Activity levels'!$J8,0),IF(Inputs!$B$138="Indirect",IF(Inputs!$E$138="Headcount",Inputs!$C$138*'Allocation Drivers'!B8/'Allocation Drivers'!$B$23/'Activity levels'!$J8,IF(Inputs!$E$138="Floor Space",Inputs!$C$138*'Allocation Drivers'!C8/'Allocation Drivers'!$C$23/'Activity levels'!$J8,IF(Inputs!$E$138="Finance Time",Inputs!$C$138*'Allocation Drivers'!D8/'Allocation Drivers'!$D$23/'Activity levels'!$J8,IF(Inputs!$E$138="Meals Provided",Inputs!$C$138*'Allocation Drivers'!E8/'Allocation Drivers'!$E$23/'Activity levels'!$J8,IF(Inputs!$E$138="Clinical Time",Inputs!$C$138*'Allocation Drivers'!F8/'Allocation Drivers'!$F$23/'Activity levels'!$J8,0))))),0))</f>
        <v>#DIV/0!</v>
      </c>
      <c r="H102" s="7" t="e">
        <f>IF(Inputs!$B$138="Direct",IF(Inputs!$D$138="Education",Inputs!$C$138/'Activity levels'!$J9,0),IF(Inputs!$B$138="Indirect",IF(Inputs!$E$138="Headcount",Inputs!$C$138*'Allocation Drivers'!B9/'Allocation Drivers'!$B$23/'Activity levels'!$J9,IF(Inputs!$E$138="Floor Space",Inputs!$C$138*'Allocation Drivers'!C9/'Allocation Drivers'!$C$23/'Activity levels'!$J9,IF(Inputs!$E$138="Finance Time",Inputs!$C$138*'Allocation Drivers'!D9/'Allocation Drivers'!$D$23/'Activity levels'!$J9,IF(Inputs!$E$138="Meals Provided",Inputs!$C$138*'Allocation Drivers'!E9/'Allocation Drivers'!$E$23/'Activity levels'!$J9,IF(Inputs!$E$138="Clinical Time",Inputs!$C$138*'Allocation Drivers'!F9/'Allocation Drivers'!$F$23/'Activity levels'!$J9,0))))),0))</f>
        <v>#DIV/0!</v>
      </c>
      <c r="I102" s="7" t="e">
        <f>IF(Inputs!$B$138="Direct",IF(Inputs!$D$138="Research",Inputs!$C$138/'Activity levels'!$J10,0),IF(Inputs!$B$138="Indirect",IF(Inputs!$E$138="Headcount",Inputs!$C$138*'Allocation Drivers'!B10/'Allocation Drivers'!$B$23/'Activity levels'!$J10,IF(Inputs!$E$138="Floor Space",Inputs!$C$138*'Allocation Drivers'!C10/'Allocation Drivers'!$C$23/'Activity levels'!$J10,IF(Inputs!$E$138="Finance Time",Inputs!$C$138*'Allocation Drivers'!D10/'Allocation Drivers'!$D$23/'Activity levels'!$J10,IF(Inputs!$E$138="Meals Provided",Inputs!$C$138*'Allocation Drivers'!E10/'Allocation Drivers'!$E$23/'Activity levels'!$J10,IF(Inputs!$E$138="Clinical Time",Inputs!$C$138*'Allocation Drivers'!F10/'Allocation Drivers'!$F$23/'Activity levels'!$J10,0))))),0))</f>
        <v>#DIV/0!</v>
      </c>
      <c r="J102" s="7" t="e">
        <f>IF(Inputs!$B$138="Direct",IF(Inputs!$D$138="Bereavement / Family Support / Living Well (Adult)",Inputs!$C$138/'Activity levels'!$J11,0),IF(Inputs!$B$138="Indirect",IF(Inputs!$E$138="Headcount",Inputs!$C$138*'Allocation Drivers'!B11/'Allocation Drivers'!$B$23/'Activity levels'!$J11,IF(Inputs!$E$138="Floor Space",Inputs!$C$138*'Allocation Drivers'!C11/'Allocation Drivers'!$C$23/'Activity levels'!$J11,IF(Inputs!$E$138="Finance Time",Inputs!$C$138*'Allocation Drivers'!D11/'Allocation Drivers'!$D$23/'Activity levels'!$J11,IF(Inputs!$E$138="Meals Provided",Inputs!$C$138*'Allocation Drivers'!E11/'Allocation Drivers'!$E$23/'Activity levels'!$J11,IF(Inputs!$E$138="Clinical Time",Inputs!$C$138*'Allocation Drivers'!F11/'Allocation Drivers'!$F$23/'Activity levels'!$J11,0))))),0))</f>
        <v>#DIV/0!</v>
      </c>
      <c r="K102" s="7" t="e">
        <f>IF(Inputs!$B$138="Direct",IF(Inputs!$D$138="Inpatient (Children)",Inputs!$C$138/'Activity levels'!$J12,0),IF(Inputs!$B$138="Indirect",IF(Inputs!$E$138="Headcount",Inputs!$C$138*'Allocation Drivers'!B12/'Allocation Drivers'!$B$23/'Activity levels'!$J12,IF(Inputs!$E$138="Floor Space",Inputs!$C$138*'Allocation Drivers'!C12/'Allocation Drivers'!$C$23/'Activity levels'!$J12,IF(Inputs!$E$138="Finance Time",Inputs!$C$138*'Allocation Drivers'!D12/'Allocation Drivers'!$D$23/'Activity levels'!$J12,IF(Inputs!$E$138="Meals Provided",Inputs!$C$138*'Allocation Drivers'!E12/'Allocation Drivers'!$E$23/'Activity levels'!$J12,IF(Inputs!$E$138="Clinical Time",Inputs!$C$138*'Allocation Drivers'!F12/'Allocation Drivers'!$F$23/'Activity levels'!$J12,0))))),0))</f>
        <v>#DIV/0!</v>
      </c>
      <c r="L102" s="7" t="e">
        <f>IF(Inputs!$B$138="Direct",IF(Inputs!$D$138="Outpatient  / Hospital Inreach (Children)",Inputs!$C$138/'Activity levels'!$J13,0),IF(Inputs!$B$138="Indirect",IF(Inputs!$E$138="Headcount",Inputs!$C$138*'Allocation Drivers'!B13/'Allocation Drivers'!$B$23/'Activity levels'!$J13,IF(Inputs!$E$138="Floor Space",Inputs!$C$138*'Allocation Drivers'!C13/'Allocation Drivers'!$C$23/'Activity levels'!$J13,IF(Inputs!$E$138="Finance Time",Inputs!$C$138*'Allocation Drivers'!D13/'Allocation Drivers'!$D$23/'Activity levels'!$J13,IF(Inputs!$E$138="Meals Provided",Inputs!$C$138*'Allocation Drivers'!E13/'Allocation Drivers'!$E$23/'Activity levels'!$J13,IF(Inputs!$E$138="Clinical Time",Inputs!$C$138*'Allocation Drivers'!F13/'Allocation Drivers'!$F$23/'Activity levels'!$J13,0))))),0))</f>
        <v>#DIV/0!</v>
      </c>
      <c r="M102" s="7" t="e">
        <f>IF(Inputs!$B$138="Direct",IF(Inputs!$D$138="Specialist Care at Home (Hospice at Home / Rapid Response etc) (Children)",Inputs!$C$138/'Activity levels'!$J14,0),IF(Inputs!$B$138="Indirect",IF(Inputs!$E$138="Headcount",Inputs!$C$138*'Allocation Drivers'!B14/'Allocation Drivers'!$B$23/'Activity levels'!$J14,IF(Inputs!$E$138="Floor Space",Inputs!$C$138*'Allocation Drivers'!C14/'Allocation Drivers'!$C$23/'Activity levels'!$J14,IF(Inputs!$E$138="Finance Time",Inputs!$C$138*'Allocation Drivers'!D14/'Allocation Drivers'!$D$23/'Activity levels'!$J14,IF(Inputs!$E$138="Meals Provided",Inputs!$C$138*'Allocation Drivers'!E14/'Allocation Drivers'!$E$23/'Activity levels'!$J14,IF(Inputs!$E$138="Clinical Time",Inputs!$C$138*'Allocation Drivers'!F14/'Allocation Drivers'!$F$23/'Activity levels'!$J14,0))))),0))</f>
        <v>#DIV/0!</v>
      </c>
      <c r="N102" s="7" t="e">
        <f>IF(Inputs!$B$138="Direct",IF(Inputs!$D$138="Generalist / Non-specialist Community Visits (Children)",Inputs!$C$138/'Activity levels'!$J15,0),IF(Inputs!$B$138="Indirect",IF(Inputs!$E$138="Headcount",Inputs!$C$138*'Allocation Drivers'!B15/'Allocation Drivers'!$B$23/'Activity levels'!$J15,IF(Inputs!$E$138="Floor Space",Inputs!$C$138*'Allocation Drivers'!C15/'Allocation Drivers'!$C$23/'Activity levels'!$J15,IF(Inputs!$E$138="Finance Time",Inputs!$C$138*'Allocation Drivers'!D15/'Allocation Drivers'!$D$23/'Activity levels'!$J15,IF(Inputs!$E$138="Meals Provided",Inputs!$C$138*'Allocation Drivers'!E15/'Allocation Drivers'!$E$23/'Activity levels'!$J15,IF(Inputs!$E$138="Clinical Time",Inputs!$C$138*'Allocation Drivers'!F15/'Allocation Drivers'!$F$23/'Activity levels'!$J15,0))))),0))</f>
        <v>#DIV/0!</v>
      </c>
      <c r="O102" s="7" t="e">
        <f>IF(Inputs!$B$138="Direct",IF(Inputs!$D$138="Do not use",Inputs!$C$138/'Activity levels'!$J17,0),IF(Inputs!$B$138="Indirect",IF(Inputs!$E$138="Headcount",Inputs!$C$138*'Allocation Drivers'!B16/'Allocation Drivers'!$B$23/'Activity levels'!$J17,IF(Inputs!$E$138="Floor Space",Inputs!$C$138*'Allocation Drivers'!C16/'Allocation Drivers'!$C$23/'Activity levels'!$J17,IF(Inputs!$E$138="Finance Time",Inputs!$C$138*'Allocation Drivers'!D16/'Allocation Drivers'!$D$23/'Activity levels'!$J17,IF(Inputs!$E$138="Meals Provided",Inputs!$C$138*'Allocation Drivers'!E16/'Allocation Drivers'!$E$23/'Activity levels'!$J17,IF(Inputs!$E$138="Clinical Time",Inputs!$C$138*'Allocation Drivers'!F16/'Allocation Drivers'!$F$23/'Activity levels'!$J17,0))))),0))</f>
        <v>#DIV/0!</v>
      </c>
      <c r="P102" s="7" t="e">
        <f>IF(Inputs!$B$138="Direct",IF(Inputs!$D$138="Do not use",Inputs!$C$138/'Activity levels'!$J18,0),IF(Inputs!$B$138="Indirect",IF(Inputs!$E$138="Headcount",Inputs!$C$138*'Allocation Drivers'!B17/'Allocation Drivers'!$B$23/'Activity levels'!$J18,IF(Inputs!$E$138="Floor Space",Inputs!$C$138*'Allocation Drivers'!C17/'Allocation Drivers'!$C$23/'Activity levels'!$J18,IF(Inputs!$E$138="Finance Time",Inputs!$C$138*'Allocation Drivers'!D17/'Allocation Drivers'!$D$23/'Activity levels'!$J18,IF(Inputs!$E$138="Meals Provided",Inputs!$C$138*'Allocation Drivers'!E17/'Allocation Drivers'!$E$23/'Activity levels'!$J18,IF(Inputs!$E$138="Clinical Time",Inputs!$C$138*'Allocation Drivers'!F17/'Allocation Drivers'!$F$23/'Activity levels'!$J18,0))))),0))</f>
        <v>#DIV/0!</v>
      </c>
      <c r="Q102" s="7" t="e">
        <f>IF(Inputs!$B$138="Direct",IF(Inputs!$D$138="Bereavement / Family support / Living well (Children)",Inputs!$C$138/'Activity levels'!$J19,0),IF(Inputs!$B$138="Indirect",IF(Inputs!$E$138="Headcount",Inputs!$C$138*'Allocation Drivers'!B18/'Allocation Drivers'!$B$23/'Activity levels'!$J19,IF(Inputs!$E$138="Floor Space",Inputs!$C$138*'Allocation Drivers'!C18/'Allocation Drivers'!$C$23/'Activity levels'!$J19,IF(Inputs!$E$138="Finance Time",Inputs!$C$138*'Allocation Drivers'!D18/'Allocation Drivers'!$D$23/'Activity levels'!$J19,IF(Inputs!$E$138="Meals Provided",Inputs!$C$138*'Allocation Drivers'!E18/'Allocation Drivers'!$E$23/'Activity levels'!$J19,IF(Inputs!$E$138="Clinical Time",Inputs!$C$138*'Allocation Drivers'!F18/'Allocation Drivers'!$F$23/'Activity levels'!$J19,0))))),0))</f>
        <v>#DIV/0!</v>
      </c>
    </row>
    <row r="103" spans="1:17" x14ac:dyDescent="0.2">
      <c r="A103" t="s">
        <v>151</v>
      </c>
      <c r="B103" s="7" t="e">
        <f>IF(Inputs!$B$140="Direct",IF(Inputs!$D$140="Inpatient (Adult)",Inputs!$C$140/'Activity levels'!$J4,0),IF(Inputs!$B$140="Indirect",IF(Inputs!$E$140="Headcount",Inputs!$C$140*'Allocation Drivers'!B4/'Allocation Drivers'!$B$23/'Activity levels'!$J4,IF(Inputs!$E$140="Floor Space",Inputs!$C$140*'Allocation Drivers'!C4/'Allocation Drivers'!$C$23/'Activity levels'!$J4,IF(Inputs!$E$140="Finance Time",Inputs!$C$140*'Allocation Drivers'!D4/'Allocation Drivers'!$D$23/'Activity levels'!$J4,IF(Inputs!$E$140="Meals Provided",Inputs!$C$140*'Allocation Drivers'!E4/'Allocation Drivers'!$E$23/'Activity levels'!$J4,IF(Inputs!$E$140="Clinical Time",Inputs!$C$140*'Allocation Drivers'!F4/'Allocation Drivers'!$F$23/'Activity levels'!$J4,0))))),0))</f>
        <v>#DIV/0!</v>
      </c>
      <c r="C103" s="7" t="e">
        <f>IF(Inputs!$B$140="Direct",IF(Inputs!$D$140="Outpatient / Hospital Inreach (Adult)",Inputs!$C$140/'Activity levels'!$J5,0),IF(Inputs!$B$140="Indirect",IF(Inputs!$E$140="Headcount",Inputs!$C$140*'Allocation Drivers'!B5/'Allocation Drivers'!$B$23/'Activity levels'!$J5,IF(Inputs!$E$140="Floor Space",Inputs!$C$140*'Allocation Drivers'!C5/'Allocation Drivers'!$C$23/'Activity levels'!$J5,IF(Inputs!$E$140="Finance Time",Inputs!$C$140*'Allocation Drivers'!D5/'Allocation Drivers'!$D$23/'Activity levels'!$J5,IF(Inputs!$E$140="Meals Provided",Inputs!$C$140*'Allocation Drivers'!E5/'Allocation Drivers'!$E$23/'Activity levels'!$J5,IF(Inputs!$E$140="Clinical Time",Inputs!$C$140*'Allocation Drivers'!F5/'Allocation Drivers'!$F$23/'Activity levels'!$J5,0))))),0))</f>
        <v>#DIV/0!</v>
      </c>
      <c r="D103" s="7" t="e">
        <f>IF(Inputs!$B$140="Direct",IF(Inputs!$D$140="Specialist Care at Home (Hospice at Home / Rapid Response etc) (Adult)",Inputs!$C$140/'Activity levels'!$J6,0),IF(Inputs!$B$140="Indirect",IF(Inputs!$E$140="Headcount",Inputs!$C$140*'Allocation Drivers'!B6/'Allocation Drivers'!$B$23/'Activity levels'!$J6,IF(Inputs!$E$140="Floor Space",Inputs!$C$140*'Allocation Drivers'!C6/'Allocation Drivers'!$C$23/'Activity levels'!$J6,IF(Inputs!$E$140="Finance Time",Inputs!$C$140*'Allocation Drivers'!D6/'Allocation Drivers'!$D$23/'Activity levels'!$J6,IF(Inputs!$E$140="Meals Provided",Inputs!$C$140*'Allocation Drivers'!E6/'Allocation Drivers'!$E$23/'Activity levels'!$J6,IF(Inputs!$E$140="Clinical Time",Inputs!$C$140*'Allocation Drivers'!F6/'Allocation Drivers'!$F$23/'Activity levels'!$J6,0))))),0))</f>
        <v>#DIV/0!</v>
      </c>
      <c r="E103" s="7" t="e">
        <f>IF(Inputs!$B$140="Direct",IF(Inputs!$D$140="Generalist / Non-specialist Community Visits (Adult)",Inputs!$C$140/'Activity levels'!$J7,0),IF(Inputs!$B$140="Indirect",IF(Inputs!$E$140="Headcount",Inputs!$C$140*'Allocation Drivers'!B7/'Allocation Drivers'!$B$23/'Activity levels'!$J7,IF(Inputs!$E$140="Floor Space",Inputs!$C$140*'Allocation Drivers'!C7/'Allocation Drivers'!$C$23/'Activity levels'!$J7,IF(Inputs!$E$140="Finance Time",Inputs!$C$140*'Allocation Drivers'!D7/'Allocation Drivers'!$D$23/'Activity levels'!$J7,IF(Inputs!$E$140="Meals Provided",Inputs!$C$140*'Allocation Drivers'!E7/'Allocation Drivers'!$E$23/'Activity levels'!$J7,IF(Inputs!$E$140="Clinical Time",Inputs!$C$140*'Allocation Drivers'!F7/'Allocation Drivers'!$F$23/'Activity levels'!$J7,0))))),0))</f>
        <v>#DIV/0!</v>
      </c>
      <c r="F103" s="7" t="e">
        <f>IF(Inputs!$B$140="Direct",IF(Inputs!$D$140="Domicilliary Care",Inputs!$C$140/'Activity levels'!$J16,0),IF(Inputs!$B$140="Indirect",IF(Inputs!$E$140="Headcount",Inputs!$C$140*'Allocation Drivers'!B15/'Allocation Drivers'!$B$23/'Activity levels'!$J16,IF(Inputs!$E$140="Floor Space",Inputs!$C$140*'Allocation Drivers'!C15/'Allocation Drivers'!$C$23/'Activity levels'!$J16,IF(Inputs!$E$140="Finance Time",Inputs!$C$140*'Allocation Drivers'!D15/'Allocation Drivers'!$D$23/'Activity levels'!$J16,IF(Inputs!$E$140="Meals Provided",Inputs!$C$140*'Allocation Drivers'!E15/'Allocation Drivers'!$E$23/'Activity levels'!$J16,IF(Inputs!$E$140="Clinical Time",Inputs!$C$140*'Allocation Drivers'!F15/'Allocation Drivers'!$F$23/'Activity levels'!$J16,0))))),0))</f>
        <v>#DIV/0!</v>
      </c>
      <c r="G103" s="7" t="e">
        <f>IF(Inputs!$B$140="Direct",IF(Inputs!$D$140="Lymphoedema",Inputs!$C$140/'Activity levels'!$J8,0),IF(Inputs!$B$140="Indirect",IF(Inputs!$E$140="Headcount",Inputs!$C$140*'Allocation Drivers'!B8/'Allocation Drivers'!$B$23/'Activity levels'!$J8,IF(Inputs!$E$140="Floor Space",Inputs!$C$140*'Allocation Drivers'!C8/'Allocation Drivers'!$C$23/'Activity levels'!$J8,IF(Inputs!$E$140="Finance Time",Inputs!$C$140*'Allocation Drivers'!D8/'Allocation Drivers'!$D$23/'Activity levels'!$J8,IF(Inputs!$E$140="Meals Provided",Inputs!$C$140*'Allocation Drivers'!E8/'Allocation Drivers'!$E$23/'Activity levels'!$J8,IF(Inputs!$E$140="Clinical Time",Inputs!$C$140*'Allocation Drivers'!F8/'Allocation Drivers'!$F$23/'Activity levels'!$J8,0))))),0))</f>
        <v>#DIV/0!</v>
      </c>
      <c r="H103" s="7" t="e">
        <f>IF(Inputs!$B$140="Direct",IF(Inputs!$D$140="Education",Inputs!$C$140/'Activity levels'!$J9,0),IF(Inputs!$B$140="Indirect",IF(Inputs!$E$140="Headcount",Inputs!$C$140*'Allocation Drivers'!B9/'Allocation Drivers'!$B$23/'Activity levels'!$J9,IF(Inputs!$E$140="Floor Space",Inputs!$C$140*'Allocation Drivers'!C9/'Allocation Drivers'!$C$23/'Activity levels'!$J9,IF(Inputs!$E$140="Finance Time",Inputs!$C$140*'Allocation Drivers'!D9/'Allocation Drivers'!$D$23/'Activity levels'!$J9,IF(Inputs!$E$140="Meals Provided",Inputs!$C$140*'Allocation Drivers'!E9/'Allocation Drivers'!$E$23/'Activity levels'!$J9,IF(Inputs!$E$140="Clinical Time",Inputs!$C$140*'Allocation Drivers'!F9/'Allocation Drivers'!$F$23/'Activity levels'!$J9,0))))),0))</f>
        <v>#DIV/0!</v>
      </c>
      <c r="I103" s="7" t="e">
        <f>IF(Inputs!$B$140="Direct",IF(Inputs!$D$140="Research",Inputs!$C$140/'Activity levels'!$J10,0),IF(Inputs!$B$140="Indirect",IF(Inputs!$E$140="Headcount",Inputs!$C$140*'Allocation Drivers'!B10/'Allocation Drivers'!$B$23/'Activity levels'!$J10,IF(Inputs!$E$140="Floor Space",Inputs!$C$140*'Allocation Drivers'!C10/'Allocation Drivers'!$C$23/'Activity levels'!$J10,IF(Inputs!$E$140="Finance Time",Inputs!$C$140*'Allocation Drivers'!D10/'Allocation Drivers'!$D$23/'Activity levels'!$J10,IF(Inputs!$E$140="Meals Provided",Inputs!$C$140*'Allocation Drivers'!E10/'Allocation Drivers'!$E$23/'Activity levels'!$J10,IF(Inputs!$E$140="Clinical Time",Inputs!$C$140*'Allocation Drivers'!F10/'Allocation Drivers'!$F$23/'Activity levels'!$J10,0))))),0))</f>
        <v>#DIV/0!</v>
      </c>
      <c r="J103" s="7" t="e">
        <f>IF(Inputs!$B$140="Direct",IF(Inputs!$D$140="Bereavement / Family Support / Living Well (Adult)",Inputs!$C$140/'Activity levels'!$J11,0),IF(Inputs!$B$140="Indirect",IF(Inputs!$E$140="Headcount",Inputs!$C$140*'Allocation Drivers'!B11/'Allocation Drivers'!$B$23/'Activity levels'!$J11,IF(Inputs!$E$140="Floor Space",Inputs!$C$140*'Allocation Drivers'!C11/'Allocation Drivers'!$C$23/'Activity levels'!$J11,IF(Inputs!$E$140="Finance Time",Inputs!$C$140*'Allocation Drivers'!D11/'Allocation Drivers'!$D$23/'Activity levels'!$J11,IF(Inputs!$E$140="Meals Provided",Inputs!$C$140*'Allocation Drivers'!E11/'Allocation Drivers'!$E$23/'Activity levels'!$J11,IF(Inputs!$E$140="Clinical Time",Inputs!$C$140*'Allocation Drivers'!F11/'Allocation Drivers'!$F$23/'Activity levels'!$J11,0))))),0))</f>
        <v>#DIV/0!</v>
      </c>
      <c r="K103" s="7" t="e">
        <f>IF(Inputs!$B$140="Direct",IF(Inputs!$D$140="Inpatient (Children)",Inputs!$C$140/'Activity levels'!$J12,0),IF(Inputs!$B$140="Indirect",IF(Inputs!$E$140="Headcount",Inputs!$C$140*'Allocation Drivers'!B12/'Allocation Drivers'!$B$23/'Activity levels'!$J12,IF(Inputs!$E$140="Floor Space",Inputs!$C$140*'Allocation Drivers'!C12/'Allocation Drivers'!$C$23/'Activity levels'!$J12,IF(Inputs!$E$140="Finance Time",Inputs!$C$140*'Allocation Drivers'!D12/'Allocation Drivers'!$D$23/'Activity levels'!$J12,IF(Inputs!$E$140="Meals Provided",Inputs!$C$140*'Allocation Drivers'!E12/'Allocation Drivers'!$E$23/'Activity levels'!$J12,IF(Inputs!$E$140="Clinical Time",Inputs!$C$140*'Allocation Drivers'!F12/'Allocation Drivers'!$F$23/'Activity levels'!$J12,0))))),0))</f>
        <v>#DIV/0!</v>
      </c>
      <c r="L103" s="7" t="e">
        <f>IF(Inputs!$B$140="Direct",IF(Inputs!$D$140="Outpatient  / Hospital Inreach (Children)",Inputs!$C$140/'Activity levels'!$J13,0),IF(Inputs!$B$140="Indirect",IF(Inputs!$E$140="Headcount",Inputs!$C$140*'Allocation Drivers'!B13/'Allocation Drivers'!$B$23/'Activity levels'!$J13,IF(Inputs!$E$140="Floor Space",Inputs!$C$140*'Allocation Drivers'!C13/'Allocation Drivers'!$C$23/'Activity levels'!$J13,IF(Inputs!$E$140="Finance Time",Inputs!$C$140*'Allocation Drivers'!D13/'Allocation Drivers'!$D$23/'Activity levels'!$J13,IF(Inputs!$E$140="Meals Provided",Inputs!$C$140*'Allocation Drivers'!E13/'Allocation Drivers'!$E$23/'Activity levels'!$J13,IF(Inputs!$E$140="Clinical Time",Inputs!$C$140*'Allocation Drivers'!F13/'Allocation Drivers'!$F$23/'Activity levels'!$J13,0))))),0))</f>
        <v>#DIV/0!</v>
      </c>
      <c r="M103" s="7" t="e">
        <f>IF(Inputs!$B$140="Direct",IF(Inputs!$D$140="Specialist Care at Home (Hospice at Home / Rapid Response etc) (Children)",Inputs!$C$140/'Activity levels'!$J14,0),IF(Inputs!$B$140="Indirect",IF(Inputs!$E$140="Headcount",Inputs!$C$140*'Allocation Drivers'!B14/'Allocation Drivers'!$B$23/'Activity levels'!$J14,IF(Inputs!$E$140="Floor Space",Inputs!$C$140*'Allocation Drivers'!C14/'Allocation Drivers'!$C$23/'Activity levels'!$J14,IF(Inputs!$E$140="Finance Time",Inputs!$C$140*'Allocation Drivers'!D14/'Allocation Drivers'!$D$23/'Activity levels'!$J14,IF(Inputs!$E$140="Meals Provided",Inputs!$C$140*'Allocation Drivers'!E14/'Allocation Drivers'!$E$23/'Activity levels'!$J14,IF(Inputs!$E$140="Clinical Time",Inputs!$C$140*'Allocation Drivers'!F14/'Allocation Drivers'!$F$23/'Activity levels'!$J14,0))))),0))</f>
        <v>#DIV/0!</v>
      </c>
      <c r="N103" s="7" t="e">
        <f>IF(Inputs!$B$140="Direct",IF(Inputs!$D$140="Generalist / Non-specialist Community Visits (Children)",Inputs!$C$140/'Activity levels'!$J15,0),IF(Inputs!$B$140="Indirect",IF(Inputs!$E$140="Headcount",Inputs!$C$140*'Allocation Drivers'!B15/'Allocation Drivers'!$B$23/'Activity levels'!$J15,IF(Inputs!$E$140="Floor Space",Inputs!$C$140*'Allocation Drivers'!C15/'Allocation Drivers'!$C$23/'Activity levels'!$J15,IF(Inputs!$E$140="Finance Time",Inputs!$C$140*'Allocation Drivers'!D15/'Allocation Drivers'!$D$23/'Activity levels'!$J15,IF(Inputs!$E$140="Meals Provided",Inputs!$C$140*'Allocation Drivers'!E15/'Allocation Drivers'!$E$23/'Activity levels'!$J15,IF(Inputs!$E$140="Clinical Time",Inputs!$C$140*'Allocation Drivers'!F15/'Allocation Drivers'!$F$23/'Activity levels'!$J15,0))))),0))</f>
        <v>#DIV/0!</v>
      </c>
      <c r="O103" s="7" t="e">
        <f>IF(Inputs!$B$140="Direct",IF(Inputs!$D$140="Do not use",Inputs!$C$140/'Activity levels'!$J17,0),IF(Inputs!$B$140="Indirect",IF(Inputs!$E$140="Headcount",Inputs!$C$140*'Allocation Drivers'!B16/'Allocation Drivers'!$B$23/'Activity levels'!$J17,IF(Inputs!$E$140="Floor Space",Inputs!$C$140*'Allocation Drivers'!C16/'Allocation Drivers'!$C$23/'Activity levels'!$J17,IF(Inputs!$E$140="Finance Time",Inputs!$C$140*'Allocation Drivers'!D16/'Allocation Drivers'!$D$23/'Activity levels'!$J17,IF(Inputs!$E$140="Meals Provided",Inputs!$C$140*'Allocation Drivers'!E16/'Allocation Drivers'!$E$23/'Activity levels'!$J17,IF(Inputs!$E$140="Clinical Time",Inputs!$C$140*'Allocation Drivers'!F16/'Allocation Drivers'!$F$23/'Activity levels'!$J17,0))))),0))</f>
        <v>#DIV/0!</v>
      </c>
      <c r="P103" s="7" t="e">
        <f>IF(Inputs!$B$140="Direct",IF(Inputs!$D$140="Do not use",Inputs!$C$140/'Activity levels'!$J18,0),IF(Inputs!$B$140="Indirect",IF(Inputs!$E$140="Headcount",Inputs!$C$140*'Allocation Drivers'!B17/'Allocation Drivers'!$B$23/'Activity levels'!$J18,IF(Inputs!$E$140="Floor Space",Inputs!$C$140*'Allocation Drivers'!C17/'Allocation Drivers'!$C$23/'Activity levels'!$J18,IF(Inputs!$E$140="Finance Time",Inputs!$C$140*'Allocation Drivers'!D17/'Allocation Drivers'!$D$23/'Activity levels'!$J18,IF(Inputs!$E$140="Meals Provided",Inputs!$C$140*'Allocation Drivers'!E17/'Allocation Drivers'!$E$23/'Activity levels'!$J18,IF(Inputs!$E$140="Clinical Time",Inputs!$C$140*'Allocation Drivers'!F17/'Allocation Drivers'!$F$23/'Activity levels'!$J18,0))))),0))</f>
        <v>#DIV/0!</v>
      </c>
      <c r="Q103" s="7" t="e">
        <f>IF(Inputs!$B$140="Direct",IF(Inputs!$D$140="Bereavement / Family support / Living well (Children)",Inputs!$C$140/'Activity levels'!$J19,0),IF(Inputs!$B$140="Indirect",IF(Inputs!$E$140="Headcount",Inputs!$C$140*'Allocation Drivers'!B18/'Allocation Drivers'!$B$23/'Activity levels'!$J19,IF(Inputs!$E$140="Floor Space",Inputs!$C$140*'Allocation Drivers'!C18/'Allocation Drivers'!$C$23/'Activity levels'!$J19,IF(Inputs!$E$140="Finance Time",Inputs!$C$140*'Allocation Drivers'!D18/'Allocation Drivers'!$D$23/'Activity levels'!$J19,IF(Inputs!$E$140="Meals Provided",Inputs!$C$140*'Allocation Drivers'!E18/'Allocation Drivers'!$E$23/'Activity levels'!$J19,IF(Inputs!$E$140="Clinical Time",Inputs!$C$140*'Allocation Drivers'!F18/'Allocation Drivers'!$F$23/'Activity levels'!$J19,0))))),0))</f>
        <v>#DIV/0!</v>
      </c>
    </row>
    <row r="104" spans="1:17" x14ac:dyDescent="0.2">
      <c r="A104" t="s">
        <v>153</v>
      </c>
      <c r="B104" s="7" t="e">
        <f>IF(Inputs!$B$141="Direct",IF(Inputs!$D$141="Inpatient (Adult)",Inputs!$C$141/'Activity levels'!$J4,0),IF(Inputs!$B$141="Indirect",IF(Inputs!$E$141="Headcount",Inputs!$C$141*'Allocation Drivers'!B4/'Allocation Drivers'!$B$23/'Activity levels'!$J4,IF(Inputs!$E$141="Floor Space",Inputs!$C$141*'Allocation Drivers'!C4/'Allocation Drivers'!$C$23/'Activity levels'!$J4,IF(Inputs!$E$141="Finance Time",Inputs!$C$141*'Allocation Drivers'!D4/'Allocation Drivers'!$D$23/'Activity levels'!$J4,IF(Inputs!$E$141="Meals Provided",Inputs!$C$141*'Allocation Drivers'!E4/'Allocation Drivers'!$E$23/'Activity levels'!$J4,IF(Inputs!$E$141="Clinical Time",Inputs!$C$141*'Allocation Drivers'!F4/'Allocation Drivers'!$F$23/'Activity levels'!$J4,0))))),0))</f>
        <v>#DIV/0!</v>
      </c>
      <c r="C104" s="7" t="e">
        <f>IF(Inputs!$B$141="Direct",IF(Inputs!$D$141="Outpatient / Hospital Inreach (Adult)",Inputs!$C$141/'Activity levels'!$J5,0),IF(Inputs!$B$141="Indirect",IF(Inputs!$E$141="Headcount",Inputs!$C$141*'Allocation Drivers'!B5/'Allocation Drivers'!$B$23/'Activity levels'!$J5,IF(Inputs!$E$141="Floor Space",Inputs!$C$141*'Allocation Drivers'!C5/'Allocation Drivers'!$C$23/'Activity levels'!$J5,IF(Inputs!$E$141="Finance Time",Inputs!$C$141*'Allocation Drivers'!D5/'Allocation Drivers'!$D$23/'Activity levels'!$J5,IF(Inputs!$E$141="Meals Provided",Inputs!$C$141*'Allocation Drivers'!E5/'Allocation Drivers'!$E$23/'Activity levels'!$J5,IF(Inputs!$E$141="Clinical Time",Inputs!$C$141*'Allocation Drivers'!F5/'Allocation Drivers'!$F$23/'Activity levels'!$J5,0))))),0))</f>
        <v>#DIV/0!</v>
      </c>
      <c r="D104" s="7" t="e">
        <f>IF(Inputs!$B$141="Direct",IF(Inputs!$D$141="Specialist Care at Home (Hospice at Home / Rapid Response etc) (Adult)",Inputs!$C$141/'Activity levels'!$J6,0),IF(Inputs!$B$141="Indirect",IF(Inputs!$E$141="Headcount",Inputs!$C$141*'Allocation Drivers'!B6/'Allocation Drivers'!$B$23/'Activity levels'!$J6,IF(Inputs!$E$141="Floor Space",Inputs!$C$141*'Allocation Drivers'!C6/'Allocation Drivers'!$C$23/'Activity levels'!$J6,IF(Inputs!$E$141="Finance Time",Inputs!$C$141*'Allocation Drivers'!D6/'Allocation Drivers'!$D$23/'Activity levels'!$J6,IF(Inputs!$E$141="Meals Provided",Inputs!$C$141*'Allocation Drivers'!E6/'Allocation Drivers'!$E$23/'Activity levels'!$J6,IF(Inputs!$E$141="Clinical Time",Inputs!$C$141*'Allocation Drivers'!F6/'Allocation Drivers'!$F$23/'Activity levels'!$J6,0))))),0))</f>
        <v>#DIV/0!</v>
      </c>
      <c r="E104" s="7" t="e">
        <f>IF(Inputs!$B$141="Direct",IF(Inputs!$D$141="Generalist / Non-specialist Community Visits (Adult)",Inputs!$C$141/'Activity levels'!$J7,0),IF(Inputs!$B$141="Indirect",IF(Inputs!$E$141="Headcount",Inputs!$C$141*'Allocation Drivers'!B7/'Allocation Drivers'!$B$23/'Activity levels'!$J7,IF(Inputs!$E$141="Floor Space",Inputs!$C$141*'Allocation Drivers'!C7/'Allocation Drivers'!$C$23/'Activity levels'!$J7,IF(Inputs!$E$141="Finance Time",Inputs!$C$141*'Allocation Drivers'!D7/'Allocation Drivers'!$D$23/'Activity levels'!$J7,IF(Inputs!$E$141="Meals Provided",Inputs!$C$141*'Allocation Drivers'!E7/'Allocation Drivers'!$E$23/'Activity levels'!$J7,IF(Inputs!$E$141="Clinical Time",Inputs!$C$141*'Allocation Drivers'!F7/'Allocation Drivers'!$F$23/'Activity levels'!$J7,0))))),0))</f>
        <v>#DIV/0!</v>
      </c>
      <c r="F104" s="7" t="e">
        <f>IF(Inputs!$B$141="Direct",IF(Inputs!$D$141="Domicilliary Care",Inputs!$C$141/'Activity levels'!$J16,0),IF(Inputs!$B$141="Indirect",IF(Inputs!$E$141="Headcount",Inputs!$C$141*'Allocation Drivers'!B15/'Allocation Drivers'!$B$23/'Activity levels'!$J16,IF(Inputs!$E$141="Floor Space",Inputs!$C$141*'Allocation Drivers'!C15/'Allocation Drivers'!$C$23/'Activity levels'!$J16,IF(Inputs!$E$141="Finance Time",Inputs!$C$141*'Allocation Drivers'!D15/'Allocation Drivers'!$D$23/'Activity levels'!$J16,IF(Inputs!$E$141="Meals Provided",Inputs!$C$141*'Allocation Drivers'!E15/'Allocation Drivers'!$E$23/'Activity levels'!$J16,IF(Inputs!$E$141="Clinical Time",Inputs!$C$141*'Allocation Drivers'!F15/'Allocation Drivers'!$F$23/'Activity levels'!$J16,0))))),0))</f>
        <v>#DIV/0!</v>
      </c>
      <c r="G104" s="7" t="e">
        <f>IF(Inputs!$B$141="Direct",IF(Inputs!$D$141="Lymphoedema",Inputs!$C$141/'Activity levels'!$J8,0),IF(Inputs!$B$141="Indirect",IF(Inputs!$E$141="Headcount",Inputs!$C$141*'Allocation Drivers'!B8/'Allocation Drivers'!$B$23/'Activity levels'!$J8,IF(Inputs!$E$141="Floor Space",Inputs!$C$141*'Allocation Drivers'!C8/'Allocation Drivers'!$C$23/'Activity levels'!$J8,IF(Inputs!$E$141="Finance Time",Inputs!$C$141*'Allocation Drivers'!D8/'Allocation Drivers'!$D$23/'Activity levels'!$J8,IF(Inputs!$E$141="Meals Provided",Inputs!$C$141*'Allocation Drivers'!E8/'Allocation Drivers'!$E$23/'Activity levels'!$J8,IF(Inputs!$E$141="Clinical Time",Inputs!$C$141*'Allocation Drivers'!F8/'Allocation Drivers'!$F$23/'Activity levels'!$J8,0))))),0))</f>
        <v>#DIV/0!</v>
      </c>
      <c r="H104" s="7" t="e">
        <f>IF(Inputs!$B$141="Direct",IF(Inputs!$D$141="Education",Inputs!$C$141/'Activity levels'!$J9,0),IF(Inputs!$B$141="Indirect",IF(Inputs!$E$141="Headcount",Inputs!$C$141*'Allocation Drivers'!B9/'Allocation Drivers'!$B$23/'Activity levels'!$J9,IF(Inputs!$E$141="Floor Space",Inputs!$C$141*'Allocation Drivers'!C9/'Allocation Drivers'!$C$23/'Activity levels'!$J9,IF(Inputs!$E$141="Finance Time",Inputs!$C$141*'Allocation Drivers'!D9/'Allocation Drivers'!$D$23/'Activity levels'!$J9,IF(Inputs!$E$141="Meals Provided",Inputs!$C$141*'Allocation Drivers'!E9/'Allocation Drivers'!$E$23/'Activity levels'!$J9,IF(Inputs!$E$141="Clinical Time",Inputs!$C$141*'Allocation Drivers'!F9/'Allocation Drivers'!$F$23/'Activity levels'!$J9,0))))),0))</f>
        <v>#DIV/0!</v>
      </c>
      <c r="I104" s="7" t="e">
        <f>IF(Inputs!$B$141="Direct",IF(Inputs!$D$141="Research",Inputs!$C$141/'Activity levels'!$J10,0),IF(Inputs!$B$141="Indirect",IF(Inputs!$E$141="Headcount",Inputs!$C$141*'Allocation Drivers'!B10/'Allocation Drivers'!$B$23/'Activity levels'!$J10,IF(Inputs!$E$141="Floor Space",Inputs!$C$141*'Allocation Drivers'!C10/'Allocation Drivers'!$C$23/'Activity levels'!$J10,IF(Inputs!$E$141="Finance Time",Inputs!$C$141*'Allocation Drivers'!D10/'Allocation Drivers'!$D$23/'Activity levels'!$J10,IF(Inputs!$E$141="Meals Provided",Inputs!$C$141*'Allocation Drivers'!E10/'Allocation Drivers'!$E$23/'Activity levels'!$J10,IF(Inputs!$E$141="Clinical Time",Inputs!$C$141*'Allocation Drivers'!F10/'Allocation Drivers'!$F$23/'Activity levels'!$J10,0))))),0))</f>
        <v>#DIV/0!</v>
      </c>
      <c r="J104" s="7" t="e">
        <f>IF(Inputs!$B$141="Direct",IF(Inputs!$D$141="Bereavement / Family Support / Living Well (Adult)",Inputs!$C$141/'Activity levels'!$J11,0),IF(Inputs!$B$141="Indirect",IF(Inputs!$E$141="Headcount",Inputs!$C$141*'Allocation Drivers'!B11/'Allocation Drivers'!$B$23/'Activity levels'!$J11,IF(Inputs!$E$141="Floor Space",Inputs!$C$141*'Allocation Drivers'!C11/'Allocation Drivers'!$C$23/'Activity levels'!$J11,IF(Inputs!$E$141="Finance Time",Inputs!$C$141*'Allocation Drivers'!D11/'Allocation Drivers'!$D$23/'Activity levels'!$J11,IF(Inputs!$E$141="Meals Provided",Inputs!$C$141*'Allocation Drivers'!E11/'Allocation Drivers'!$E$23/'Activity levels'!$J11,IF(Inputs!$E$141="Clinical Time",Inputs!$C$141*'Allocation Drivers'!F11/'Allocation Drivers'!$F$23/'Activity levels'!$J11,0))))),0))</f>
        <v>#DIV/0!</v>
      </c>
      <c r="K104" s="7" t="e">
        <f>IF(Inputs!$B$141="Direct",IF(Inputs!$D$141="Inpatient (Children)",Inputs!$C$141/'Activity levels'!$J12,0),IF(Inputs!$B$141="Indirect",IF(Inputs!$E$141="Headcount",Inputs!$C$141*'Allocation Drivers'!B12/'Allocation Drivers'!$B$23/'Activity levels'!$J12,IF(Inputs!$E$141="Floor Space",Inputs!$C$141*'Allocation Drivers'!C12/'Allocation Drivers'!$C$23/'Activity levels'!$J12,IF(Inputs!$E$141="Finance Time",Inputs!$C$141*'Allocation Drivers'!D12/'Allocation Drivers'!$D$23/'Activity levels'!$J12,IF(Inputs!$E$141="Meals Provided",Inputs!$C$141*'Allocation Drivers'!E12/'Allocation Drivers'!$E$23/'Activity levels'!$J12,IF(Inputs!$E$141="Clinical Time",Inputs!$C$141*'Allocation Drivers'!F12/'Allocation Drivers'!$F$23/'Activity levels'!$J12,0))))),0))</f>
        <v>#DIV/0!</v>
      </c>
      <c r="L104" s="7" t="e">
        <f>IF(Inputs!$B$141="Direct",IF(Inputs!$D$141="Outpatient  / Hospital Inreach (Children)",Inputs!$C$141/'Activity levels'!$J13,0),IF(Inputs!$B$141="Indirect",IF(Inputs!$E$141="Headcount",Inputs!$C$141*'Allocation Drivers'!B13/'Allocation Drivers'!$B$23/'Activity levels'!$J13,IF(Inputs!$E$141="Floor Space",Inputs!$C$141*'Allocation Drivers'!C13/'Allocation Drivers'!$C$23/'Activity levels'!$J13,IF(Inputs!$E$141="Finance Time",Inputs!$C$141*'Allocation Drivers'!D13/'Allocation Drivers'!$D$23/'Activity levels'!$J13,IF(Inputs!$E$141="Meals Provided",Inputs!$C$141*'Allocation Drivers'!E13/'Allocation Drivers'!$E$23/'Activity levels'!$J13,IF(Inputs!$E$141="Clinical Time",Inputs!$C$141*'Allocation Drivers'!F13/'Allocation Drivers'!$F$23/'Activity levels'!$J13,0))))),0))</f>
        <v>#DIV/0!</v>
      </c>
      <c r="M104" s="7" t="e">
        <f>IF(Inputs!$B$141="Direct",IF(Inputs!$D$141="Specialist Care at Home (Hospice at Home / Rapid Response etc) (Children)",Inputs!$C$141/'Activity levels'!$J14,0),IF(Inputs!$B$141="Indirect",IF(Inputs!$E$141="Headcount",Inputs!$C$141*'Allocation Drivers'!B14/'Allocation Drivers'!$B$23/'Activity levels'!$J14,IF(Inputs!$E$141="Floor Space",Inputs!$C$141*'Allocation Drivers'!C14/'Allocation Drivers'!$C$23/'Activity levels'!$J14,IF(Inputs!$E$141="Finance Time",Inputs!$C$141*'Allocation Drivers'!D14/'Allocation Drivers'!$D$23/'Activity levels'!$J14,IF(Inputs!$E$141="Meals Provided",Inputs!$C$141*'Allocation Drivers'!E14/'Allocation Drivers'!$E$23/'Activity levels'!$J14,IF(Inputs!$E$141="Clinical Time",Inputs!$C$141*'Allocation Drivers'!F14/'Allocation Drivers'!$F$23/'Activity levels'!$J14,0))))),0))</f>
        <v>#DIV/0!</v>
      </c>
      <c r="N104" s="7" t="e">
        <f>IF(Inputs!$B$141="Direct",IF(Inputs!$D$141="Generalist / Non-specialist Community Visits (Children)",Inputs!$C$141/'Activity levels'!$J15,0),IF(Inputs!$B$141="Indirect",IF(Inputs!$E$141="Headcount",Inputs!$C$141*'Allocation Drivers'!B15/'Allocation Drivers'!$B$23/'Activity levels'!$J15,IF(Inputs!$E$141="Floor Space",Inputs!$C$141*'Allocation Drivers'!C15/'Allocation Drivers'!$C$23/'Activity levels'!$J15,IF(Inputs!$E$141="Finance Time",Inputs!$C$141*'Allocation Drivers'!D15/'Allocation Drivers'!$D$23/'Activity levels'!$J15,IF(Inputs!$E$141="Meals Provided",Inputs!$C$141*'Allocation Drivers'!E15/'Allocation Drivers'!$E$23/'Activity levels'!$J15,IF(Inputs!$E$141="Clinical Time",Inputs!$C$141*'Allocation Drivers'!F15/'Allocation Drivers'!$F$23/'Activity levels'!$J15,0))))),0))</f>
        <v>#DIV/0!</v>
      </c>
      <c r="O104" s="7" t="e">
        <f>IF(Inputs!$B$141="Direct",IF(Inputs!$D$141="Do not use",Inputs!$C$141/'Activity levels'!$J17,0),IF(Inputs!$B$141="Indirect",IF(Inputs!$E$141="Headcount",Inputs!$C$141*'Allocation Drivers'!B16/'Allocation Drivers'!$B$23/'Activity levels'!$J17,IF(Inputs!$E$141="Floor Space",Inputs!$C$141*'Allocation Drivers'!C16/'Allocation Drivers'!$C$23/'Activity levels'!$J17,IF(Inputs!$E$141="Finance Time",Inputs!$C$141*'Allocation Drivers'!D16/'Allocation Drivers'!$D$23/'Activity levels'!$J17,IF(Inputs!$E$141="Meals Provided",Inputs!$C$141*'Allocation Drivers'!E16/'Allocation Drivers'!$E$23/'Activity levels'!$J17,IF(Inputs!$E$141="Clinical Time",Inputs!$C$141*'Allocation Drivers'!F16/'Allocation Drivers'!$F$23/'Activity levels'!$J17,0))))),0))</f>
        <v>#DIV/0!</v>
      </c>
      <c r="P104" s="7" t="e">
        <f>IF(Inputs!$B$141="Direct",IF(Inputs!$D$141="Do not use",Inputs!$C$141/'Activity levels'!$J18,0),IF(Inputs!$B$141="Indirect",IF(Inputs!$E$141="Headcount",Inputs!$C$141*'Allocation Drivers'!B17/'Allocation Drivers'!$B$23/'Activity levels'!$J18,IF(Inputs!$E$141="Floor Space",Inputs!$C$141*'Allocation Drivers'!C17/'Allocation Drivers'!$C$23/'Activity levels'!$J18,IF(Inputs!$E$141="Finance Time",Inputs!$C$141*'Allocation Drivers'!D17/'Allocation Drivers'!$D$23/'Activity levels'!$J18,IF(Inputs!$E$141="Meals Provided",Inputs!$C$141*'Allocation Drivers'!E17/'Allocation Drivers'!$E$23/'Activity levels'!$J18,IF(Inputs!$E$141="Clinical Time",Inputs!$C$141*'Allocation Drivers'!F17/'Allocation Drivers'!$F$23/'Activity levels'!$J18,0))))),0))</f>
        <v>#DIV/0!</v>
      </c>
      <c r="Q104" s="7" t="e">
        <f>IF(Inputs!$B$141="Direct",IF(Inputs!$D$141="Bereavement / Family support / Living well (Children)",Inputs!$C$141/'Activity levels'!$J19,0),IF(Inputs!$B$141="Indirect",IF(Inputs!$E$141="Headcount",Inputs!$C$141*'Allocation Drivers'!B18/'Allocation Drivers'!$B$23/'Activity levels'!$J19,IF(Inputs!$E$141="Floor Space",Inputs!$C$141*'Allocation Drivers'!C18/'Allocation Drivers'!$C$23/'Activity levels'!$J19,IF(Inputs!$E$141="Finance Time",Inputs!$C$141*'Allocation Drivers'!D18/'Allocation Drivers'!$D$23/'Activity levels'!$J19,IF(Inputs!$E$141="Meals Provided",Inputs!$C$141*'Allocation Drivers'!E18/'Allocation Drivers'!$E$23/'Activity levels'!$J19,IF(Inputs!$E$141="Clinical Time",Inputs!$C$141*'Allocation Drivers'!F18/'Allocation Drivers'!$F$23/'Activity levels'!$J19,0))))),0))</f>
        <v>#DIV/0!</v>
      </c>
    </row>
    <row r="105" spans="1:17" x14ac:dyDescent="0.2">
      <c r="A105" t="s">
        <v>45</v>
      </c>
      <c r="B105" s="7" t="e">
        <f>IF(Inputs!$B$143="Direct",IF(Inputs!$D$143="Inpatient (Adult)",Inputs!$C$143/'Activity levels'!$J4,0),IF(Inputs!$B$143="Indirect",IF(Inputs!$E$143="Headcount",Inputs!$C$143*'Allocation Drivers'!B4/'Allocation Drivers'!$B$23/'Activity levels'!$J4,IF(Inputs!$E$143="Floor Space",Inputs!$C$143*'Allocation Drivers'!C4/'Allocation Drivers'!$C$23/'Activity levels'!$J4,IF(Inputs!$E$143="Finance Time",Inputs!$C$143*'Allocation Drivers'!D4/'Allocation Drivers'!$D$23/'Activity levels'!$J4,IF(Inputs!$E$143="Meals Provided",Inputs!$C$143*'Allocation Drivers'!E4/'Allocation Drivers'!$E$23/'Activity levels'!$J4,IF(Inputs!$E$143="Clinical Time",Inputs!$C$143*'Allocation Drivers'!F4/'Allocation Drivers'!$F$23/'Activity levels'!$J4,0))))),0))</f>
        <v>#DIV/0!</v>
      </c>
      <c r="C105" s="7" t="e">
        <f>IF(Inputs!$B$143="Direct",IF(Inputs!$D$143="Outpatient / Hospital Inreach (Adult)",Inputs!$C$143/'Activity levels'!$J5,0),IF(Inputs!$B$143="Indirect",IF(Inputs!$E$143="Headcount",Inputs!$C$143*'Allocation Drivers'!B5/'Allocation Drivers'!$B$23/'Activity levels'!$J5,IF(Inputs!$E$143="Floor Space",Inputs!$C$143*'Allocation Drivers'!C5/'Allocation Drivers'!$C$23/'Activity levels'!$J5,IF(Inputs!$E$143="Finance Time",Inputs!$C$143*'Allocation Drivers'!D5/'Allocation Drivers'!$D$23/'Activity levels'!$J5,IF(Inputs!$E$143="Meals Provided",Inputs!$C$143*'Allocation Drivers'!E5/'Allocation Drivers'!$E$23/'Activity levels'!$J5,IF(Inputs!$E$143="Clinical Time",Inputs!$C$143*'Allocation Drivers'!F5/'Allocation Drivers'!$F$23/'Activity levels'!$J5,0))))),0))</f>
        <v>#DIV/0!</v>
      </c>
      <c r="D105" s="7" t="e">
        <f>IF(Inputs!$B$143="Direct",IF(Inputs!$D$143="Specialist Care at Home (Hospice at Home / Rapid Response etc) (Adult)",Inputs!$C$143/'Activity levels'!$J6,0),IF(Inputs!$B$143="Indirect",IF(Inputs!$E$143="Headcount",Inputs!$C$143*'Allocation Drivers'!B6/'Allocation Drivers'!$B$23/'Activity levels'!$J6,IF(Inputs!$E$143="Floor Space",Inputs!$C$143*'Allocation Drivers'!C6/'Allocation Drivers'!$C$23/'Activity levels'!$J6,IF(Inputs!$E$143="Finance Time",Inputs!$C$143*'Allocation Drivers'!D6/'Allocation Drivers'!$D$23/'Activity levels'!$J6,IF(Inputs!$E$143="Meals Provided",Inputs!$C$143*'Allocation Drivers'!E6/'Allocation Drivers'!$E$23/'Activity levels'!$J6,IF(Inputs!$E$143="Clinical Time",Inputs!$C$143*'Allocation Drivers'!F6/'Allocation Drivers'!$F$23/'Activity levels'!$J6,0))))),0))</f>
        <v>#DIV/0!</v>
      </c>
      <c r="E105" s="7" t="e">
        <f>IF(Inputs!$B$143="Direct",IF(Inputs!$D$143="Generalist / Non-specialist Community Visits (Adult)",Inputs!$C$143/'Activity levels'!$J7,0),IF(Inputs!$B$143="Indirect",IF(Inputs!$E$143="Headcount",Inputs!$C$143*'Allocation Drivers'!B7/'Allocation Drivers'!$B$23/'Activity levels'!$J7,IF(Inputs!$E$143="Floor Space",Inputs!$C$143*'Allocation Drivers'!C7/'Allocation Drivers'!$C$23/'Activity levels'!$J7,IF(Inputs!$E$143="Finance Time",Inputs!$C$143*'Allocation Drivers'!D7/'Allocation Drivers'!$D$23/'Activity levels'!$J7,IF(Inputs!$E$143="Meals Provided",Inputs!$C$143*'Allocation Drivers'!E7/'Allocation Drivers'!$E$23/'Activity levels'!$J7,IF(Inputs!$E$143="Clinical Time",Inputs!$C$143*'Allocation Drivers'!F7/'Allocation Drivers'!$F$23/'Activity levels'!$J7,0))))),0))</f>
        <v>#DIV/0!</v>
      </c>
      <c r="F105" s="7" t="e">
        <f>IF(Inputs!$B$143="Direct",IF(Inputs!$D$143="Domicilliary Care",Inputs!$C$143/'Activity levels'!$J16,0),IF(Inputs!$B$143="Indirect",IF(Inputs!$E$143="Headcount",Inputs!$C$143*'Allocation Drivers'!B15/'Allocation Drivers'!$B$23/'Activity levels'!$J16,IF(Inputs!$E$143="Floor Space",Inputs!$C$143*'Allocation Drivers'!C15/'Allocation Drivers'!$C$23/'Activity levels'!$J16,IF(Inputs!$E$143="Finance Time",Inputs!$C$143*'Allocation Drivers'!D15/'Allocation Drivers'!$D$23/'Activity levels'!$J16,IF(Inputs!$E$143="Meals Provided",Inputs!$C$143*'Allocation Drivers'!E15/'Allocation Drivers'!$E$23/'Activity levels'!$J16,IF(Inputs!$E$143="Clinical Time",Inputs!$C$143*'Allocation Drivers'!F15/'Allocation Drivers'!$F$23/'Activity levels'!$J16,0))))),0))</f>
        <v>#DIV/0!</v>
      </c>
      <c r="G105" s="7" t="e">
        <f>IF(Inputs!$B$143="Direct",IF(Inputs!$D$143="Lymphoedema",Inputs!$C$143/'Activity levels'!$J8,0),IF(Inputs!$B$143="Indirect",IF(Inputs!$E$143="Headcount",Inputs!$C$143*'Allocation Drivers'!B8/'Allocation Drivers'!$B$23/'Activity levels'!$J8,IF(Inputs!$E$143="Floor Space",Inputs!$C$143*'Allocation Drivers'!C8/'Allocation Drivers'!$C$23/'Activity levels'!$J8,IF(Inputs!$E$143="Finance Time",Inputs!$C$143*'Allocation Drivers'!D8/'Allocation Drivers'!$D$23/'Activity levels'!$J8,IF(Inputs!$E$143="Meals Provided",Inputs!$C$143*'Allocation Drivers'!E8/'Allocation Drivers'!$E$23/'Activity levels'!$J8,IF(Inputs!$E$143="Clinical Time",Inputs!$C$143*'Allocation Drivers'!F8/'Allocation Drivers'!$F$23/'Activity levels'!$J8,0))))),0))</f>
        <v>#DIV/0!</v>
      </c>
      <c r="H105" s="7" t="e">
        <f>IF(Inputs!$B$143="Direct",IF(Inputs!$D$143="Education",Inputs!$C$143/'Activity levels'!$J9,0),IF(Inputs!$B$143="Indirect",IF(Inputs!$E$143="Headcount",Inputs!$C$143*'Allocation Drivers'!B9/'Allocation Drivers'!$B$23/'Activity levels'!$J9,IF(Inputs!$E$143="Floor Space",Inputs!$C$143*'Allocation Drivers'!C9/'Allocation Drivers'!$C$23/'Activity levels'!$J9,IF(Inputs!$E$143="Finance Time",Inputs!$C$143*'Allocation Drivers'!D9/'Allocation Drivers'!$D$23/'Activity levels'!$J9,IF(Inputs!$E$143="Meals Provided",Inputs!$C$143*'Allocation Drivers'!E9/'Allocation Drivers'!$E$23/'Activity levels'!$J9,IF(Inputs!$E$143="Clinical Time",Inputs!$C$143*'Allocation Drivers'!F9/'Allocation Drivers'!$F$23/'Activity levels'!$J9,0))))),0))</f>
        <v>#DIV/0!</v>
      </c>
      <c r="I105" s="7" t="e">
        <f>IF(Inputs!$B$143="Direct",IF(Inputs!$D$143="Research",Inputs!$C$143/'Activity levels'!$J10,0),IF(Inputs!$B$143="Indirect",IF(Inputs!$E$143="Headcount",Inputs!$C$143*'Allocation Drivers'!B10/'Allocation Drivers'!$B$23/'Activity levels'!$J10,IF(Inputs!$E$143="Floor Space",Inputs!$C$143*'Allocation Drivers'!C10/'Allocation Drivers'!$C$23/'Activity levels'!$J10,IF(Inputs!$E$143="Finance Time",Inputs!$C$143*'Allocation Drivers'!D10/'Allocation Drivers'!$D$23/'Activity levels'!$J10,IF(Inputs!$E$143="Meals Provided",Inputs!$C$143*'Allocation Drivers'!E10/'Allocation Drivers'!$E$23/'Activity levels'!$J10,IF(Inputs!$E$143="Clinical Time",Inputs!$C$143*'Allocation Drivers'!F10/'Allocation Drivers'!$F$23/'Activity levels'!$J10,0))))),0))</f>
        <v>#DIV/0!</v>
      </c>
      <c r="J105" s="7" t="e">
        <f>IF(Inputs!$B$143="Direct",IF(Inputs!$D$143="Bereavement / Family Support / Living Well (Adult)",Inputs!$C$143/'Activity levels'!$J11,0),IF(Inputs!$B$143="Indirect",IF(Inputs!$E$143="Headcount",Inputs!$C$143*'Allocation Drivers'!B11/'Allocation Drivers'!$B$23/'Activity levels'!$J11,IF(Inputs!$E$143="Floor Space",Inputs!$C$143*'Allocation Drivers'!C11/'Allocation Drivers'!$C$23/'Activity levels'!$J11,IF(Inputs!$E$143="Finance Time",Inputs!$C$143*'Allocation Drivers'!D11/'Allocation Drivers'!$D$23/'Activity levels'!$J11,IF(Inputs!$E$143="Meals Provided",Inputs!$C$143*'Allocation Drivers'!E11/'Allocation Drivers'!$E$23/'Activity levels'!$J11,IF(Inputs!$E$143="Clinical Time",Inputs!$C$143*'Allocation Drivers'!F11/'Allocation Drivers'!$F$23/'Activity levels'!$J11,0))))),0))</f>
        <v>#DIV/0!</v>
      </c>
      <c r="K105" s="7" t="e">
        <f>IF(Inputs!$B$143="Direct",IF(Inputs!$D$143="Inpatient (Children)",Inputs!$C$143/'Activity levels'!$J12,0),IF(Inputs!$B$143="Indirect",IF(Inputs!$E$143="Headcount",Inputs!$C$143*'Allocation Drivers'!B12/'Allocation Drivers'!$B$23/'Activity levels'!$J12,IF(Inputs!$E$143="Floor Space",Inputs!$C$143*'Allocation Drivers'!C12/'Allocation Drivers'!$C$23/'Activity levels'!$J12,IF(Inputs!$E$143="Finance Time",Inputs!$C$143*'Allocation Drivers'!D12/'Allocation Drivers'!$D$23/'Activity levels'!$J12,IF(Inputs!$E$143="Meals Provided",Inputs!$C$143*'Allocation Drivers'!E12/'Allocation Drivers'!$E$23/'Activity levels'!$J12,IF(Inputs!$E$143="Clinical Time",Inputs!$C$143*'Allocation Drivers'!F12/'Allocation Drivers'!$F$23/'Activity levels'!$J12,0))))),0))</f>
        <v>#DIV/0!</v>
      </c>
      <c r="L105" s="7" t="e">
        <f>IF(Inputs!$B$143="Direct",IF(Inputs!$D$143="Outpatient  / Hospital Inreach (Children)",Inputs!$C$143/'Activity levels'!$J13,0),IF(Inputs!$B$143="Indirect",IF(Inputs!$E$143="Headcount",Inputs!$C$143*'Allocation Drivers'!B13/'Allocation Drivers'!$B$23/'Activity levels'!$J13,IF(Inputs!$E$143="Floor Space",Inputs!$C$143*'Allocation Drivers'!C13/'Allocation Drivers'!$C$23/'Activity levels'!$J13,IF(Inputs!$E$143="Finance Time",Inputs!$C$143*'Allocation Drivers'!D13/'Allocation Drivers'!$D$23/'Activity levels'!$J13,IF(Inputs!$E$143="Meals Provided",Inputs!$C$143*'Allocation Drivers'!E13/'Allocation Drivers'!$E$23/'Activity levels'!$J13,IF(Inputs!$E$143="Clinical Time",Inputs!$C$143*'Allocation Drivers'!F13/'Allocation Drivers'!$F$23/'Activity levels'!$J13,0))))),0))</f>
        <v>#DIV/0!</v>
      </c>
      <c r="M105" s="7" t="e">
        <f>IF(Inputs!$B$143="Direct",IF(Inputs!$D$143="Specialist Care at Home (Hospice at Home / Rapid Response etc) (Children)",Inputs!$C$143/'Activity levels'!$J14,0),IF(Inputs!$B$143="Indirect",IF(Inputs!$E$143="Headcount",Inputs!$C$143*'Allocation Drivers'!B14/'Allocation Drivers'!$B$23/'Activity levels'!$J14,IF(Inputs!$E$143="Floor Space",Inputs!$C$143*'Allocation Drivers'!C14/'Allocation Drivers'!$C$23/'Activity levels'!$J14,IF(Inputs!$E$143="Finance Time",Inputs!$C$143*'Allocation Drivers'!D14/'Allocation Drivers'!$D$23/'Activity levels'!$J14,IF(Inputs!$E$143="Meals Provided",Inputs!$C$143*'Allocation Drivers'!E14/'Allocation Drivers'!$E$23/'Activity levels'!$J14,IF(Inputs!$E$143="Clinical Time",Inputs!$C$143*'Allocation Drivers'!F14/'Allocation Drivers'!$F$23/'Activity levels'!$J14,0))))),0))</f>
        <v>#DIV/0!</v>
      </c>
      <c r="N105" s="7" t="e">
        <f>IF(Inputs!$B$143="Direct",IF(Inputs!$D$143="Generalist / Non-specialist Community Visits (Children)",Inputs!$C$143/'Activity levels'!$J15,0),IF(Inputs!$B$143="Indirect",IF(Inputs!$E$143="Headcount",Inputs!$C$143*'Allocation Drivers'!B15/'Allocation Drivers'!$B$23/'Activity levels'!$J15,IF(Inputs!$E$143="Floor Space",Inputs!$C$143*'Allocation Drivers'!C15/'Allocation Drivers'!$C$23/'Activity levels'!$J15,IF(Inputs!$E$143="Finance Time",Inputs!$C$143*'Allocation Drivers'!D15/'Allocation Drivers'!$D$23/'Activity levels'!$J15,IF(Inputs!$E$143="Meals Provided",Inputs!$C$143*'Allocation Drivers'!E15/'Allocation Drivers'!$E$23/'Activity levels'!$J15,IF(Inputs!$E$143="Clinical Time",Inputs!$C$143*'Allocation Drivers'!F15/'Allocation Drivers'!$F$23/'Activity levels'!$J15,0))))),0))</f>
        <v>#DIV/0!</v>
      </c>
      <c r="O105" s="7" t="e">
        <f>IF(Inputs!$B$143="Direct",IF(Inputs!$D$143="Do not use",Inputs!$C$143/'Activity levels'!$J17,0),IF(Inputs!$B$143="Indirect",IF(Inputs!$E$143="Headcount",Inputs!$C$143*'Allocation Drivers'!B16/'Allocation Drivers'!$B$23/'Activity levels'!$J17,IF(Inputs!$E$143="Floor Space",Inputs!$C$143*'Allocation Drivers'!C16/'Allocation Drivers'!$C$23/'Activity levels'!$J17,IF(Inputs!$E$143="Finance Time",Inputs!$C$143*'Allocation Drivers'!D16/'Allocation Drivers'!$D$23/'Activity levels'!$J17,IF(Inputs!$E$143="Meals Provided",Inputs!$C$143*'Allocation Drivers'!E16/'Allocation Drivers'!$E$23/'Activity levels'!$J17,IF(Inputs!$E$143="Clinical Time",Inputs!$C$143*'Allocation Drivers'!F16/'Allocation Drivers'!$F$23/'Activity levels'!$J17,0))))),0))</f>
        <v>#DIV/0!</v>
      </c>
      <c r="P105" s="7" t="e">
        <f>IF(Inputs!$B$143="Direct",IF(Inputs!$D$143="Do not use",Inputs!$C$143/'Activity levels'!$J18,0),IF(Inputs!$B$143="Indirect",IF(Inputs!$E$143="Headcount",Inputs!$C$143*'Allocation Drivers'!B17/'Allocation Drivers'!$B$23/'Activity levels'!$J18,IF(Inputs!$E$143="Floor Space",Inputs!$C$143*'Allocation Drivers'!C17/'Allocation Drivers'!$C$23/'Activity levels'!$J18,IF(Inputs!$E$143="Finance Time",Inputs!$C$143*'Allocation Drivers'!D17/'Allocation Drivers'!$D$23/'Activity levels'!$J18,IF(Inputs!$E$143="Meals Provided",Inputs!$C$143*'Allocation Drivers'!E17/'Allocation Drivers'!$E$23/'Activity levels'!$J18,IF(Inputs!$E$143="Clinical Time",Inputs!$C$143*'Allocation Drivers'!F17/'Allocation Drivers'!$F$23/'Activity levels'!$J18,0))))),0))</f>
        <v>#DIV/0!</v>
      </c>
      <c r="Q105" s="7" t="e">
        <f>IF(Inputs!$B$143="Direct",IF(Inputs!$D$143="Bereavement / Family support / Living well (Children)",Inputs!$C$143/'Activity levels'!$J19,0),IF(Inputs!$B$143="Indirect",IF(Inputs!$E$143="Headcount",Inputs!$C$143*'Allocation Drivers'!B18/'Allocation Drivers'!$B$23/'Activity levels'!$J19,IF(Inputs!$E$143="Floor Space",Inputs!$C$143*'Allocation Drivers'!C18/'Allocation Drivers'!$C$23/'Activity levels'!$J19,IF(Inputs!$E$143="Finance Time",Inputs!$C$143*'Allocation Drivers'!D18/'Allocation Drivers'!$D$23/'Activity levels'!$J19,IF(Inputs!$E$143="Meals Provided",Inputs!$C$143*'Allocation Drivers'!E18/'Allocation Drivers'!$E$23/'Activity levels'!$J19,IF(Inputs!$E$143="Clinical Time",Inputs!$C$143*'Allocation Drivers'!F18/'Allocation Drivers'!$F$23/'Activity levels'!$J19,0))))),0))</f>
        <v>#DIV/0!</v>
      </c>
    </row>
    <row r="106" spans="1:17" x14ac:dyDescent="0.2">
      <c r="A106" t="s">
        <v>47</v>
      </c>
      <c r="B106" s="7" t="e">
        <f>IF(Inputs!$B$144="Direct",IF(Inputs!$D$144="Inpatient (Adult)",Inputs!$C$144/'Activity levels'!$J4,0),IF(Inputs!$B$144="Indirect",IF(Inputs!$E$144="Headcount",Inputs!$C$144*'Allocation Drivers'!B4/'Allocation Drivers'!$B$23/'Activity levels'!$J4,IF(Inputs!$E$144="Floor Space",Inputs!$C$144*'Allocation Drivers'!C4/'Allocation Drivers'!$C$23/'Activity levels'!$J4,IF(Inputs!$E$144="Finance Time",Inputs!$C$144*'Allocation Drivers'!D4/'Allocation Drivers'!$D$23/'Activity levels'!$J4,IF(Inputs!$E$144="Meals Provided",Inputs!$C$144*'Allocation Drivers'!E4/'Allocation Drivers'!$E$23/'Activity levels'!$J4,IF(Inputs!$E$144="Clinical Time",Inputs!$C$144*'Allocation Drivers'!F4/'Allocation Drivers'!$F$23/'Activity levels'!$J4,0))))),0))</f>
        <v>#DIV/0!</v>
      </c>
      <c r="C106" s="7" t="e">
        <f>IF(Inputs!$B$144="Direct",IF(Inputs!$D$144="Outpatient / Hospital Inreach (Adult)",Inputs!$C$144/'Activity levels'!$J5,0),IF(Inputs!$B$144="Indirect",IF(Inputs!$E$144="Headcount",Inputs!$C$144*'Allocation Drivers'!B5/'Allocation Drivers'!$B$23/'Activity levels'!$J5,IF(Inputs!$E$144="Floor Space",Inputs!$C$144*'Allocation Drivers'!C5/'Allocation Drivers'!$C$23/'Activity levels'!$J5,IF(Inputs!$E$144="Finance Time",Inputs!$C$144*'Allocation Drivers'!D5/'Allocation Drivers'!$D$23/'Activity levels'!$J5,IF(Inputs!$E$144="Meals Provided",Inputs!$C$144*'Allocation Drivers'!E5/'Allocation Drivers'!$E$23/'Activity levels'!$J5,IF(Inputs!$E$144="Clinical Time",Inputs!$C$144*'Allocation Drivers'!F5/'Allocation Drivers'!$F$23/'Activity levels'!$J5,0))))),0))</f>
        <v>#DIV/0!</v>
      </c>
      <c r="D106" s="7" t="e">
        <f>IF(Inputs!$B$144="Direct",IF(Inputs!$D$144="Specialist Care at Home (Hospice at Home / Rapid Response etc) (Adult)",Inputs!$C$144/'Activity levels'!$J6,0),IF(Inputs!$B$144="Indirect",IF(Inputs!$E$144="Headcount",Inputs!$C$144*'Allocation Drivers'!B6/'Allocation Drivers'!$B$23/'Activity levels'!$J6,IF(Inputs!$E$144="Floor Space",Inputs!$C$144*'Allocation Drivers'!C6/'Allocation Drivers'!$C$23/'Activity levels'!$J6,IF(Inputs!$E$144="Finance Time",Inputs!$C$144*'Allocation Drivers'!D6/'Allocation Drivers'!$D$23/'Activity levels'!$J6,IF(Inputs!$E$144="Meals Provided",Inputs!$C$144*'Allocation Drivers'!E6/'Allocation Drivers'!$E$23/'Activity levels'!$J6,IF(Inputs!$E$144="Clinical Time",Inputs!$C$144*'Allocation Drivers'!F6/'Allocation Drivers'!$F$23/'Activity levels'!$J6,0))))),0))</f>
        <v>#DIV/0!</v>
      </c>
      <c r="E106" s="7" t="e">
        <f>IF(Inputs!$B$144="Direct",IF(Inputs!$D$144="Generalist / Non-specialist Community Visits (Adult)",Inputs!$C$144/'Activity levels'!$J7,0),IF(Inputs!$B$144="Indirect",IF(Inputs!$E$144="Headcount",Inputs!$C$144*'Allocation Drivers'!B7/'Allocation Drivers'!$B$23/'Activity levels'!$J7,IF(Inputs!$E$144="Floor Space",Inputs!$C$144*'Allocation Drivers'!C7/'Allocation Drivers'!$C$23/'Activity levels'!$J7,IF(Inputs!$E$144="Finance Time",Inputs!$C$144*'Allocation Drivers'!D7/'Allocation Drivers'!$D$23/'Activity levels'!$J7,IF(Inputs!$E$144="Meals Provided",Inputs!$C$144*'Allocation Drivers'!E7/'Allocation Drivers'!$E$23/'Activity levels'!$J7,IF(Inputs!$E$144="Clinical Time",Inputs!$C$144*'Allocation Drivers'!F7/'Allocation Drivers'!$F$23/'Activity levels'!$J7,0))))),0))</f>
        <v>#DIV/0!</v>
      </c>
      <c r="F106" s="7" t="e">
        <f>IF(Inputs!$B$144="Direct",IF(Inputs!$D$144="Domicilliary Care",Inputs!$C$144/'Activity levels'!$J16,0),IF(Inputs!$B$144="Indirect",IF(Inputs!$E$144="Headcount",Inputs!$C$144*'Allocation Drivers'!B15/'Allocation Drivers'!$B$23/'Activity levels'!$J16,IF(Inputs!$E$144="Floor Space",Inputs!$C$144*'Allocation Drivers'!C15/'Allocation Drivers'!$C$23/'Activity levels'!$J16,IF(Inputs!$E$144="Finance Time",Inputs!$C$144*'Allocation Drivers'!D15/'Allocation Drivers'!$D$23/'Activity levels'!$J16,IF(Inputs!$E$144="Meals Provided",Inputs!$C$144*'Allocation Drivers'!E15/'Allocation Drivers'!$E$23/'Activity levels'!$J16,IF(Inputs!$E$144="Clinical Time",Inputs!$C$144*'Allocation Drivers'!F15/'Allocation Drivers'!$F$23/'Activity levels'!$J16,0))))),0))</f>
        <v>#DIV/0!</v>
      </c>
      <c r="G106" s="7" t="e">
        <f>IF(Inputs!$B$144="Direct",IF(Inputs!$D$144="Lymphoedema",Inputs!$C$144/'Activity levels'!$J8,0),IF(Inputs!$B$144="Indirect",IF(Inputs!$E$144="Headcount",Inputs!$C$144*'Allocation Drivers'!B8/'Allocation Drivers'!$B$23/'Activity levels'!$J8,IF(Inputs!$E$144="Floor Space",Inputs!$C$144*'Allocation Drivers'!C8/'Allocation Drivers'!$C$23/'Activity levels'!$J8,IF(Inputs!$E$144="Finance Time",Inputs!$C$144*'Allocation Drivers'!D8/'Allocation Drivers'!$D$23/'Activity levels'!$J8,IF(Inputs!$E$144="Meals Provided",Inputs!$C$144*'Allocation Drivers'!E8/'Allocation Drivers'!$E$23/'Activity levels'!$J8,IF(Inputs!$E$144="Clinical Time",Inputs!$C$144*'Allocation Drivers'!F8/'Allocation Drivers'!$F$23/'Activity levels'!$J8,0))))),0))</f>
        <v>#DIV/0!</v>
      </c>
      <c r="H106" s="7" t="e">
        <f>IF(Inputs!$B$144="Direct",IF(Inputs!$D$144="Education",Inputs!$C$144/'Activity levels'!$J9,0),IF(Inputs!$B$144="Indirect",IF(Inputs!$E$144="Headcount",Inputs!$C$144*'Allocation Drivers'!B9/'Allocation Drivers'!$B$23/'Activity levels'!$J9,IF(Inputs!$E$144="Floor Space",Inputs!$C$144*'Allocation Drivers'!C9/'Allocation Drivers'!$C$23/'Activity levels'!$J9,IF(Inputs!$E$144="Finance Time",Inputs!$C$144*'Allocation Drivers'!D9/'Allocation Drivers'!$D$23/'Activity levels'!$J9,IF(Inputs!$E$144="Meals Provided",Inputs!$C$144*'Allocation Drivers'!E9/'Allocation Drivers'!$E$23/'Activity levels'!$J9,IF(Inputs!$E$144="Clinical Time",Inputs!$C$144*'Allocation Drivers'!F9/'Allocation Drivers'!$F$23/'Activity levels'!$J9,0))))),0))</f>
        <v>#DIV/0!</v>
      </c>
      <c r="I106" s="7" t="e">
        <f>IF(Inputs!$B$144="Direct",IF(Inputs!$D$144="Research",Inputs!$C$144/'Activity levels'!$J10,0),IF(Inputs!$B$144="Indirect",IF(Inputs!$E$144="Headcount",Inputs!$C$144*'Allocation Drivers'!B10/'Allocation Drivers'!$B$23/'Activity levels'!$J10,IF(Inputs!$E$144="Floor Space",Inputs!$C$144*'Allocation Drivers'!C10/'Allocation Drivers'!$C$23/'Activity levels'!$J10,IF(Inputs!$E$144="Finance Time",Inputs!$C$144*'Allocation Drivers'!D10/'Allocation Drivers'!$D$23/'Activity levels'!$J10,IF(Inputs!$E$144="Meals Provided",Inputs!$C$144*'Allocation Drivers'!E10/'Allocation Drivers'!$E$23/'Activity levels'!$J10,IF(Inputs!$E$144="Clinical Time",Inputs!$C$144*'Allocation Drivers'!F10/'Allocation Drivers'!$F$23/'Activity levels'!$J10,0))))),0))</f>
        <v>#DIV/0!</v>
      </c>
      <c r="J106" s="7" t="e">
        <f>IF(Inputs!$B$144="Direct",IF(Inputs!$D$144="Bereavement / Family Support / Living Well (Adult)",Inputs!$C$144/'Activity levels'!$J11,0),IF(Inputs!$B$144="Indirect",IF(Inputs!$E$144="Headcount",Inputs!$C$144*'Allocation Drivers'!B11/'Allocation Drivers'!$B$23/'Activity levels'!$J11,IF(Inputs!$E$144="Floor Space",Inputs!$C$144*'Allocation Drivers'!C11/'Allocation Drivers'!$C$23/'Activity levels'!$J11,IF(Inputs!$E$144="Finance Time",Inputs!$C$144*'Allocation Drivers'!D11/'Allocation Drivers'!$D$23/'Activity levels'!$J11,IF(Inputs!$E$144="Meals Provided",Inputs!$C$144*'Allocation Drivers'!E11/'Allocation Drivers'!$E$23/'Activity levels'!$J11,IF(Inputs!$E$144="Clinical Time",Inputs!$C$144*'Allocation Drivers'!F11/'Allocation Drivers'!$F$23/'Activity levels'!$J11,0))))),0))</f>
        <v>#DIV/0!</v>
      </c>
      <c r="K106" s="7" t="e">
        <f>IF(Inputs!$B$144="Direct",IF(Inputs!$D$144="Inpatient (Children)",Inputs!$C$144/'Activity levels'!$J12,0),IF(Inputs!$B$144="Indirect",IF(Inputs!$E$144="Headcount",Inputs!$C$144*'Allocation Drivers'!B12/'Allocation Drivers'!$B$23/'Activity levels'!$J12,IF(Inputs!$E$144="Floor Space",Inputs!$C$144*'Allocation Drivers'!C12/'Allocation Drivers'!$C$23/'Activity levels'!$J12,IF(Inputs!$E$144="Finance Time",Inputs!$C$144*'Allocation Drivers'!D12/'Allocation Drivers'!$D$23/'Activity levels'!$J12,IF(Inputs!$E$144="Meals Provided",Inputs!$C$144*'Allocation Drivers'!E12/'Allocation Drivers'!$E$23/'Activity levels'!$J12,IF(Inputs!$E$144="Clinical Time",Inputs!$C$144*'Allocation Drivers'!F12/'Allocation Drivers'!$F$23/'Activity levels'!$J12,0))))),0))</f>
        <v>#DIV/0!</v>
      </c>
      <c r="L106" s="7" t="e">
        <f>IF(Inputs!$B$144="Direct",IF(Inputs!$D$144="Outpatient  / Hospital Inreach (Children)",Inputs!$C$144/'Activity levels'!$J13,0),IF(Inputs!$B$144="Indirect",IF(Inputs!$E$144="Headcount",Inputs!$C$144*'Allocation Drivers'!B13/'Allocation Drivers'!$B$23/'Activity levels'!$J13,IF(Inputs!$E$144="Floor Space",Inputs!$C$144*'Allocation Drivers'!C13/'Allocation Drivers'!$C$23/'Activity levels'!$J13,IF(Inputs!$E$144="Finance Time",Inputs!$C$144*'Allocation Drivers'!D13/'Allocation Drivers'!$D$23/'Activity levels'!$J13,IF(Inputs!$E$144="Meals Provided",Inputs!$C$144*'Allocation Drivers'!E13/'Allocation Drivers'!$E$23/'Activity levels'!$J13,IF(Inputs!$E$144="Clinical Time",Inputs!$C$144*'Allocation Drivers'!F13/'Allocation Drivers'!$F$23/'Activity levels'!$J13,0))))),0))</f>
        <v>#DIV/0!</v>
      </c>
      <c r="M106" s="7" t="e">
        <f>IF(Inputs!$B$144="Direct",IF(Inputs!$D$144="Specialist Care at Home (Hospice at Home / Rapid Response etc) (Children)",Inputs!$C$144/'Activity levels'!$J14,0),IF(Inputs!$B$144="Indirect",IF(Inputs!$E$144="Headcount",Inputs!$C$144*'Allocation Drivers'!B14/'Allocation Drivers'!$B$23/'Activity levels'!$J14,IF(Inputs!$E$144="Floor Space",Inputs!$C$144*'Allocation Drivers'!C14/'Allocation Drivers'!$C$23/'Activity levels'!$J14,IF(Inputs!$E$144="Finance Time",Inputs!$C$144*'Allocation Drivers'!D14/'Allocation Drivers'!$D$23/'Activity levels'!$J14,IF(Inputs!$E$144="Meals Provided",Inputs!$C$144*'Allocation Drivers'!E14/'Allocation Drivers'!$E$23/'Activity levels'!$J14,IF(Inputs!$E$144="Clinical Time",Inputs!$C$144*'Allocation Drivers'!F14/'Allocation Drivers'!$F$23/'Activity levels'!$J14,0))))),0))</f>
        <v>#DIV/0!</v>
      </c>
      <c r="N106" s="7" t="e">
        <f>IF(Inputs!$B$144="Direct",IF(Inputs!$D$144="Generalist / Non-specialist Community Visits (Children)",Inputs!$C$144/'Activity levels'!$J15,0),IF(Inputs!$B$144="Indirect",IF(Inputs!$E$144="Headcount",Inputs!$C$144*'Allocation Drivers'!B15/'Allocation Drivers'!$B$23/'Activity levels'!$J15,IF(Inputs!$E$144="Floor Space",Inputs!$C$144*'Allocation Drivers'!C15/'Allocation Drivers'!$C$23/'Activity levels'!$J15,IF(Inputs!$E$144="Finance Time",Inputs!$C$144*'Allocation Drivers'!D15/'Allocation Drivers'!$D$23/'Activity levels'!$J15,IF(Inputs!$E$144="Meals Provided",Inputs!$C$144*'Allocation Drivers'!E15/'Allocation Drivers'!$E$23/'Activity levels'!$J15,IF(Inputs!$E$144="Clinical Time",Inputs!$C$144*'Allocation Drivers'!F15/'Allocation Drivers'!$F$23/'Activity levels'!$J15,0))))),0))</f>
        <v>#DIV/0!</v>
      </c>
      <c r="O106" s="7" t="e">
        <f>IF(Inputs!$B$144="Direct",IF(Inputs!$D$144="Do not use",Inputs!$C$144/'Activity levels'!$J17,0),IF(Inputs!$B$144="Indirect",IF(Inputs!$E$144="Headcount",Inputs!$C$144*'Allocation Drivers'!B16/'Allocation Drivers'!$B$23/'Activity levels'!$J17,IF(Inputs!$E$144="Floor Space",Inputs!$C$144*'Allocation Drivers'!C16/'Allocation Drivers'!$C$23/'Activity levels'!$J17,IF(Inputs!$E$144="Finance Time",Inputs!$C$144*'Allocation Drivers'!D16/'Allocation Drivers'!$D$23/'Activity levels'!$J17,IF(Inputs!$E$144="Meals Provided",Inputs!$C$144*'Allocation Drivers'!E16/'Allocation Drivers'!$E$23/'Activity levels'!$J17,IF(Inputs!$E$144="Clinical Time",Inputs!$C$144*'Allocation Drivers'!F16/'Allocation Drivers'!$F$23/'Activity levels'!$J17,0))))),0))</f>
        <v>#DIV/0!</v>
      </c>
      <c r="P106" s="7" t="e">
        <f>IF(Inputs!$B$144="Direct",IF(Inputs!$D$144="Do not use",Inputs!$C$144/'Activity levels'!$J18,0),IF(Inputs!$B$144="Indirect",IF(Inputs!$E$144="Headcount",Inputs!$C$144*'Allocation Drivers'!B17/'Allocation Drivers'!$B$23/'Activity levels'!$J18,IF(Inputs!$E$144="Floor Space",Inputs!$C$144*'Allocation Drivers'!C17/'Allocation Drivers'!$C$23/'Activity levels'!$J18,IF(Inputs!$E$144="Finance Time",Inputs!$C$144*'Allocation Drivers'!D17/'Allocation Drivers'!$D$23/'Activity levels'!$J18,IF(Inputs!$E$144="Meals Provided",Inputs!$C$144*'Allocation Drivers'!E17/'Allocation Drivers'!$E$23/'Activity levels'!$J18,IF(Inputs!$E$144="Clinical Time",Inputs!$C$144*'Allocation Drivers'!F17/'Allocation Drivers'!$F$23/'Activity levels'!$J18,0))))),0))</f>
        <v>#DIV/0!</v>
      </c>
      <c r="Q106" s="7" t="e">
        <f>IF(Inputs!$B$144="Direct",IF(Inputs!$D$144="Bereavement / Family support / Living well (Children)",Inputs!$C$144/'Activity levels'!$J19,0),IF(Inputs!$B$144="Indirect",IF(Inputs!$E$144="Headcount",Inputs!$C$144*'Allocation Drivers'!B18/'Allocation Drivers'!$B$23/'Activity levels'!$J19,IF(Inputs!$E$144="Floor Space",Inputs!$C$144*'Allocation Drivers'!C18/'Allocation Drivers'!$C$23/'Activity levels'!$J19,IF(Inputs!$E$144="Finance Time",Inputs!$C$144*'Allocation Drivers'!D18/'Allocation Drivers'!$D$23/'Activity levels'!$J19,IF(Inputs!$E$144="Meals Provided",Inputs!$C$144*'Allocation Drivers'!E18/'Allocation Drivers'!$E$23/'Activity levels'!$J19,IF(Inputs!$E$144="Clinical Time",Inputs!$C$144*'Allocation Drivers'!F18/'Allocation Drivers'!$F$23/'Activity levels'!$J19,0))))),0))</f>
        <v>#DIV/0!</v>
      </c>
    </row>
    <row r="107" spans="1:17" x14ac:dyDescent="0.2">
      <c r="A107" t="s">
        <v>49</v>
      </c>
      <c r="B107" s="7" t="e">
        <f>IF(Inputs!$B$145="Direct",IF(Inputs!$D$145="Inpatient (Adult)",Inputs!$C$145/'Activity levels'!$J4,0),IF(Inputs!$B$145="Indirect",IF(Inputs!$E$145="Headcount",Inputs!$C$145*'Allocation Drivers'!B4/'Allocation Drivers'!$B$23/'Activity levels'!$J4,IF(Inputs!$E$145="Floor Space",Inputs!$C$145*'Allocation Drivers'!C4/'Allocation Drivers'!$C$23/'Activity levels'!$J4,IF(Inputs!$E$145="Finance Time",Inputs!$C$145*'Allocation Drivers'!D4/'Allocation Drivers'!$D$23/'Activity levels'!$J4,IF(Inputs!$E$145="Meals Provided",Inputs!$C$145*'Allocation Drivers'!E4/'Allocation Drivers'!$E$23/'Activity levels'!$J4,IF(Inputs!$E$145="Clinical Time",Inputs!$C$145*'Allocation Drivers'!F4/'Allocation Drivers'!$F$23/'Activity levels'!$J4,0))))),0))</f>
        <v>#DIV/0!</v>
      </c>
      <c r="C107" s="7" t="e">
        <f>IF(Inputs!$B$145="Direct",IF(Inputs!$D$145="Outpatient / Hospital Inreach (Adult)",Inputs!$C$145/'Activity levels'!$J5,0),IF(Inputs!$B$145="Indirect",IF(Inputs!$E$145="Headcount",Inputs!$C$145*'Allocation Drivers'!B5/'Allocation Drivers'!$B$23/'Activity levels'!$J5,IF(Inputs!$E$145="Floor Space",Inputs!$C$145*'Allocation Drivers'!C5/'Allocation Drivers'!$C$23/'Activity levels'!$J5,IF(Inputs!$E$145="Finance Time",Inputs!$C$145*'Allocation Drivers'!D5/'Allocation Drivers'!$D$23/'Activity levels'!$J5,IF(Inputs!$E$145="Meals Provided",Inputs!$C$145*'Allocation Drivers'!E5/'Allocation Drivers'!$E$23/'Activity levels'!$J5,IF(Inputs!$E$145="Clinical Time",Inputs!$C$145*'Allocation Drivers'!F5/'Allocation Drivers'!$F$23/'Activity levels'!$J5,0))))),0))</f>
        <v>#DIV/0!</v>
      </c>
      <c r="D107" s="7" t="e">
        <f>IF(Inputs!$B$145="Direct",IF(Inputs!$D$145="Specialist Care at Home (Hospice at Home / Rapid Response etc) (Adult)",Inputs!$C$145/'Activity levels'!$J6,0),IF(Inputs!$B$145="Indirect",IF(Inputs!$E$145="Headcount",Inputs!$C$145*'Allocation Drivers'!B6/'Allocation Drivers'!$B$23/'Activity levels'!$J6,IF(Inputs!$E$145="Floor Space",Inputs!$C$145*'Allocation Drivers'!C6/'Allocation Drivers'!$C$23/'Activity levels'!$J6,IF(Inputs!$E$145="Finance Time",Inputs!$C$145*'Allocation Drivers'!D6/'Allocation Drivers'!$D$23/'Activity levels'!$J6,IF(Inputs!$E$145="Meals Provided",Inputs!$C$145*'Allocation Drivers'!E6/'Allocation Drivers'!$E$23/'Activity levels'!$J6,IF(Inputs!$E$145="Clinical Time",Inputs!$C$145*'Allocation Drivers'!F6/'Allocation Drivers'!$F$23/'Activity levels'!$J6,0))))),0))</f>
        <v>#DIV/0!</v>
      </c>
      <c r="E107" s="7" t="e">
        <f>IF(Inputs!$B$145="Direct",IF(Inputs!$D$145="Generalist / Non-specialist Community Visits (Adult)",Inputs!$C$145/'Activity levels'!$J7,0),IF(Inputs!$B$145="Indirect",IF(Inputs!$E$145="Headcount",Inputs!$C$145*'Allocation Drivers'!B7/'Allocation Drivers'!$B$23/'Activity levels'!$J7,IF(Inputs!$E$145="Floor Space",Inputs!$C$145*'Allocation Drivers'!C7/'Allocation Drivers'!$C$23/'Activity levels'!$J7,IF(Inputs!$E$145="Finance Time",Inputs!$C$145*'Allocation Drivers'!D7/'Allocation Drivers'!$D$23/'Activity levels'!$J7,IF(Inputs!$E$145="Meals Provided",Inputs!$C$145*'Allocation Drivers'!E7/'Allocation Drivers'!$E$23/'Activity levels'!$J7,IF(Inputs!$E$145="Clinical Time",Inputs!$C$145*'Allocation Drivers'!F7/'Allocation Drivers'!$F$23/'Activity levels'!$J7,0))))),0))</f>
        <v>#DIV/0!</v>
      </c>
      <c r="F107" s="7" t="e">
        <f>IF(Inputs!$B$145="Direct",IF(Inputs!$D$145="Domicilliary Care",Inputs!$C$145/'Activity levels'!$J16,0),IF(Inputs!$B$145="Indirect",IF(Inputs!$E$145="Headcount",Inputs!$C$145*'Allocation Drivers'!B15/'Allocation Drivers'!$B$23/'Activity levels'!$J16,IF(Inputs!$E$145="Floor Space",Inputs!$C$145*'Allocation Drivers'!C15/'Allocation Drivers'!$C$23/'Activity levels'!$J16,IF(Inputs!$E$145="Finance Time",Inputs!$C$145*'Allocation Drivers'!D15/'Allocation Drivers'!$D$23/'Activity levels'!$J16,IF(Inputs!$E$145="Meals Provided",Inputs!$C$145*'Allocation Drivers'!E15/'Allocation Drivers'!$E$23/'Activity levels'!$J16,IF(Inputs!$E$145="Clinical Time",Inputs!$C$145*'Allocation Drivers'!F15/'Allocation Drivers'!$F$23/'Activity levels'!$J16,0))))),0))</f>
        <v>#DIV/0!</v>
      </c>
      <c r="G107" s="7" t="e">
        <f>IF(Inputs!$B$145="Direct",IF(Inputs!$D$145="Lymphoedema",Inputs!$C$145/'Activity levels'!$J8,0),IF(Inputs!$B$145="Indirect",IF(Inputs!$E$145="Headcount",Inputs!$C$145*'Allocation Drivers'!B8/'Allocation Drivers'!$B$23/'Activity levels'!$J8,IF(Inputs!$E$145="Floor Space",Inputs!$C$145*'Allocation Drivers'!C8/'Allocation Drivers'!$C$23/'Activity levels'!$J8,IF(Inputs!$E$145="Finance Time",Inputs!$C$145*'Allocation Drivers'!D8/'Allocation Drivers'!$D$23/'Activity levels'!$J8,IF(Inputs!$E$145="Meals Provided",Inputs!$C$145*'Allocation Drivers'!E8/'Allocation Drivers'!$E$23/'Activity levels'!$J8,IF(Inputs!$E$145="Clinical Time",Inputs!$C$145*'Allocation Drivers'!F8/'Allocation Drivers'!$F$23/'Activity levels'!$J8,0))))),0))</f>
        <v>#DIV/0!</v>
      </c>
      <c r="H107" s="7" t="e">
        <f>IF(Inputs!$B$145="Direct",IF(Inputs!$D$145="Education",Inputs!$C$145/'Activity levels'!$J9,0),IF(Inputs!$B$145="Indirect",IF(Inputs!$E$145="Headcount",Inputs!$C$145*'Allocation Drivers'!B9/'Allocation Drivers'!$B$23/'Activity levels'!$J9,IF(Inputs!$E$145="Floor Space",Inputs!$C$145*'Allocation Drivers'!C9/'Allocation Drivers'!$C$23/'Activity levels'!$J9,IF(Inputs!$E$145="Finance Time",Inputs!$C$145*'Allocation Drivers'!D9/'Allocation Drivers'!$D$23/'Activity levels'!$J9,IF(Inputs!$E$145="Meals Provided",Inputs!$C$145*'Allocation Drivers'!E9/'Allocation Drivers'!$E$23/'Activity levels'!$J9,IF(Inputs!$E$145="Clinical Time",Inputs!$C$145*'Allocation Drivers'!F9/'Allocation Drivers'!$F$23/'Activity levels'!$J9,0))))),0))</f>
        <v>#DIV/0!</v>
      </c>
      <c r="I107" s="7" t="e">
        <f>IF(Inputs!$B$145="Direct",IF(Inputs!$D$145="Research",Inputs!$C$145/'Activity levels'!$J10,0),IF(Inputs!$B$145="Indirect",IF(Inputs!$E$145="Headcount",Inputs!$C$145*'Allocation Drivers'!B10/'Allocation Drivers'!$B$23/'Activity levels'!$J10,IF(Inputs!$E$145="Floor Space",Inputs!$C$145*'Allocation Drivers'!C10/'Allocation Drivers'!$C$23/'Activity levels'!$J10,IF(Inputs!$E$145="Finance Time",Inputs!$C$145*'Allocation Drivers'!D10/'Allocation Drivers'!$D$23/'Activity levels'!$J10,IF(Inputs!$E$145="Meals Provided",Inputs!$C$145*'Allocation Drivers'!E10/'Allocation Drivers'!$E$23/'Activity levels'!$J10,IF(Inputs!$E$145="Clinical Time",Inputs!$C$145*'Allocation Drivers'!F10/'Allocation Drivers'!$F$23/'Activity levels'!$J10,0))))),0))</f>
        <v>#DIV/0!</v>
      </c>
      <c r="J107" s="7" t="e">
        <f>IF(Inputs!$B$145="Direct",IF(Inputs!$D$145="Bereavement / Family Support / Living Well (Adult)",Inputs!$C$145/'Activity levels'!$J11,0),IF(Inputs!$B$145="Indirect",IF(Inputs!$E$145="Headcount",Inputs!$C$145*'Allocation Drivers'!B11/'Allocation Drivers'!$B$23/'Activity levels'!$J11,IF(Inputs!$E$145="Floor Space",Inputs!$C$145*'Allocation Drivers'!C11/'Allocation Drivers'!$C$23/'Activity levels'!$J11,IF(Inputs!$E$145="Finance Time",Inputs!$C$145*'Allocation Drivers'!D11/'Allocation Drivers'!$D$23/'Activity levels'!$J11,IF(Inputs!$E$145="Meals Provided",Inputs!$C$145*'Allocation Drivers'!E11/'Allocation Drivers'!$E$23/'Activity levels'!$J11,IF(Inputs!$E$145="Clinical Time",Inputs!$C$145*'Allocation Drivers'!F11/'Allocation Drivers'!$F$23/'Activity levels'!$J11,0))))),0))</f>
        <v>#DIV/0!</v>
      </c>
      <c r="K107" s="7" t="e">
        <f>IF(Inputs!$B$145="Direct",IF(Inputs!$D$145="Inpatient (Children)",Inputs!$C$145/'Activity levels'!$J12,0),IF(Inputs!$B$145="Indirect",IF(Inputs!$E$145="Headcount",Inputs!$C$145*'Allocation Drivers'!B12/'Allocation Drivers'!$B$23/'Activity levels'!$J12,IF(Inputs!$E$145="Floor Space",Inputs!$C$145*'Allocation Drivers'!C12/'Allocation Drivers'!$C$23/'Activity levels'!$J12,IF(Inputs!$E$145="Finance Time",Inputs!$C$145*'Allocation Drivers'!D12/'Allocation Drivers'!$D$23/'Activity levels'!$J12,IF(Inputs!$E$145="Meals Provided",Inputs!$C$145*'Allocation Drivers'!E12/'Allocation Drivers'!$E$23/'Activity levels'!$J12,IF(Inputs!$E$145="Clinical Time",Inputs!$C$145*'Allocation Drivers'!F12/'Allocation Drivers'!$F$23/'Activity levels'!$J12,0))))),0))</f>
        <v>#DIV/0!</v>
      </c>
      <c r="L107" s="7" t="e">
        <f>IF(Inputs!$B$145="Direct",IF(Inputs!$D$145="Outpatient  / Hospital Inreach (Children)",Inputs!$C$145/'Activity levels'!$J13,0),IF(Inputs!$B$145="Indirect",IF(Inputs!$E$145="Headcount",Inputs!$C$145*'Allocation Drivers'!B13/'Allocation Drivers'!$B$23/'Activity levels'!$J13,IF(Inputs!$E$145="Floor Space",Inputs!$C$145*'Allocation Drivers'!C13/'Allocation Drivers'!$C$23/'Activity levels'!$J13,IF(Inputs!$E$145="Finance Time",Inputs!$C$145*'Allocation Drivers'!D13/'Allocation Drivers'!$D$23/'Activity levels'!$J13,IF(Inputs!$E$145="Meals Provided",Inputs!$C$145*'Allocation Drivers'!E13/'Allocation Drivers'!$E$23/'Activity levels'!$J13,IF(Inputs!$E$145="Clinical Time",Inputs!$C$145*'Allocation Drivers'!F13/'Allocation Drivers'!$F$23/'Activity levels'!$J13,0))))),0))</f>
        <v>#DIV/0!</v>
      </c>
      <c r="M107" s="7" t="e">
        <f>IF(Inputs!$B$145="Direct",IF(Inputs!$D$145="Specialist Care at Home (Hospice at Home / Rapid Response etc) (Children)",Inputs!$C$145/'Activity levels'!$J14,0),IF(Inputs!$B$145="Indirect",IF(Inputs!$E$145="Headcount",Inputs!$C$145*'Allocation Drivers'!B14/'Allocation Drivers'!$B$23/'Activity levels'!$J14,IF(Inputs!$E$145="Floor Space",Inputs!$C$145*'Allocation Drivers'!C14/'Allocation Drivers'!$C$23/'Activity levels'!$J14,IF(Inputs!$E$145="Finance Time",Inputs!$C$145*'Allocation Drivers'!D14/'Allocation Drivers'!$D$23/'Activity levels'!$J14,IF(Inputs!$E$145="Meals Provided",Inputs!$C$145*'Allocation Drivers'!E14/'Allocation Drivers'!$E$23/'Activity levels'!$J14,IF(Inputs!$E$145="Clinical Time",Inputs!$C$145*'Allocation Drivers'!F14/'Allocation Drivers'!$F$23/'Activity levels'!$J14,0))))),0))</f>
        <v>#DIV/0!</v>
      </c>
      <c r="N107" s="7" t="e">
        <f>IF(Inputs!$B$145="Direct",IF(Inputs!$D$145="Generalist / Non-specialist Community Visits (Children)",Inputs!$C$145/'Activity levels'!$J15,0),IF(Inputs!$B$145="Indirect",IF(Inputs!$E$145="Headcount",Inputs!$C$145*'Allocation Drivers'!B15/'Allocation Drivers'!$B$23/'Activity levels'!$J15,IF(Inputs!$E$145="Floor Space",Inputs!$C$145*'Allocation Drivers'!C15/'Allocation Drivers'!$C$23/'Activity levels'!$J15,IF(Inputs!$E$145="Finance Time",Inputs!$C$145*'Allocation Drivers'!D15/'Allocation Drivers'!$D$23/'Activity levels'!$J15,IF(Inputs!$E$145="Meals Provided",Inputs!$C$145*'Allocation Drivers'!E15/'Allocation Drivers'!$E$23/'Activity levels'!$J15,IF(Inputs!$E$145="Clinical Time",Inputs!$C$145*'Allocation Drivers'!F15/'Allocation Drivers'!$F$23/'Activity levels'!$J15,0))))),0))</f>
        <v>#DIV/0!</v>
      </c>
      <c r="O107" s="7" t="e">
        <f>IF(Inputs!$B$145="Direct",IF(Inputs!$D$145="Do not use",Inputs!$C$145/'Activity levels'!$J17,0),IF(Inputs!$B$145="Indirect",IF(Inputs!$E$145="Headcount",Inputs!$C$145*'Allocation Drivers'!B16/'Allocation Drivers'!$B$23/'Activity levels'!$J17,IF(Inputs!$E$145="Floor Space",Inputs!$C$145*'Allocation Drivers'!C16/'Allocation Drivers'!$C$23/'Activity levels'!$J17,IF(Inputs!$E$145="Finance Time",Inputs!$C$145*'Allocation Drivers'!D16/'Allocation Drivers'!$D$23/'Activity levels'!$J17,IF(Inputs!$E$145="Meals Provided",Inputs!$C$145*'Allocation Drivers'!E16/'Allocation Drivers'!$E$23/'Activity levels'!$J17,IF(Inputs!$E$145="Clinical Time",Inputs!$C$145*'Allocation Drivers'!F16/'Allocation Drivers'!$F$23/'Activity levels'!$J17,0))))),0))</f>
        <v>#DIV/0!</v>
      </c>
      <c r="P107" s="7" t="e">
        <f>IF(Inputs!$B$145="Direct",IF(Inputs!$D$145="Do not use",Inputs!$C$145/'Activity levels'!$J18,0),IF(Inputs!$B$145="Indirect",IF(Inputs!$E$145="Headcount",Inputs!$C$145*'Allocation Drivers'!B17/'Allocation Drivers'!$B$23/'Activity levels'!$J18,IF(Inputs!$E$145="Floor Space",Inputs!$C$145*'Allocation Drivers'!C17/'Allocation Drivers'!$C$23/'Activity levels'!$J18,IF(Inputs!$E$145="Finance Time",Inputs!$C$145*'Allocation Drivers'!D17/'Allocation Drivers'!$D$23/'Activity levels'!$J18,IF(Inputs!$E$145="Meals Provided",Inputs!$C$145*'Allocation Drivers'!E17/'Allocation Drivers'!$E$23/'Activity levels'!$J18,IF(Inputs!$E$145="Clinical Time",Inputs!$C$145*'Allocation Drivers'!F17/'Allocation Drivers'!$F$23/'Activity levels'!$J18,0))))),0))</f>
        <v>#DIV/0!</v>
      </c>
      <c r="Q107" s="7" t="e">
        <f>IF(Inputs!$B$145="Direct",IF(Inputs!$D$145="Bereavement / Family support / Living well (Children)",Inputs!$C$145/'Activity levels'!$J19,0),IF(Inputs!$B$145="Indirect",IF(Inputs!$E$145="Headcount",Inputs!$C$145*'Allocation Drivers'!B18/'Allocation Drivers'!$B$23/'Activity levels'!$J19,IF(Inputs!$E$145="Floor Space",Inputs!$C$145*'Allocation Drivers'!C18/'Allocation Drivers'!$C$23/'Activity levels'!$J19,IF(Inputs!$E$145="Finance Time",Inputs!$C$145*'Allocation Drivers'!D18/'Allocation Drivers'!$D$23/'Activity levels'!$J19,IF(Inputs!$E$145="Meals Provided",Inputs!$C$145*'Allocation Drivers'!E18/'Allocation Drivers'!$E$23/'Activity levels'!$J19,IF(Inputs!$E$145="Clinical Time",Inputs!$C$145*'Allocation Drivers'!F18/'Allocation Drivers'!$F$23/'Activity levels'!$J19,0))))),0))</f>
        <v>#DIV/0!</v>
      </c>
    </row>
    <row r="108" spans="1:17" x14ac:dyDescent="0.2">
      <c r="A108" t="s">
        <v>159</v>
      </c>
      <c r="B108" s="7" t="e">
        <f>IF(Inputs!$B$147="Direct",IF(Inputs!$D$147="Inpatient (Adult)",Inputs!$C$147/'Activity levels'!$J4,0),IF(Inputs!$B$147="Indirect",IF(Inputs!$E$147="Headcount",Inputs!$C$147*'Allocation Drivers'!B4/'Allocation Drivers'!$B$23/'Activity levels'!$J4,IF(Inputs!$E$147="Floor Space",Inputs!$C$147*'Allocation Drivers'!C4/'Allocation Drivers'!$C$23/'Activity levels'!$J4,IF(Inputs!$E$147="Finance Time",Inputs!$C$147*'Allocation Drivers'!D4/'Allocation Drivers'!$D$23/'Activity levels'!$J4,IF(Inputs!$E$147="Meals Provided",Inputs!$C$147*'Allocation Drivers'!E4/'Allocation Drivers'!$E$23/'Activity levels'!$J4,IF(Inputs!$E$147="Clinical Time",Inputs!$C$147*'Allocation Drivers'!F4/'Allocation Drivers'!$F$23/'Activity levels'!$J4,0))))),0))</f>
        <v>#DIV/0!</v>
      </c>
      <c r="C108" s="7" t="e">
        <f>IF(Inputs!$B$147="Direct",IF(Inputs!$D$147="Outpatient / Hospital Inreach (Adult)",Inputs!$C$147/'Activity levels'!$J5,0),IF(Inputs!$B$147="Indirect",IF(Inputs!$E$147="Headcount",Inputs!$C$147*'Allocation Drivers'!B5/'Allocation Drivers'!$B$23/'Activity levels'!$J5,IF(Inputs!$E$147="Floor Space",Inputs!$C$147*'Allocation Drivers'!C5/'Allocation Drivers'!$C$23/'Activity levels'!$J5,IF(Inputs!$E$147="Finance Time",Inputs!$C$147*'Allocation Drivers'!D5/'Allocation Drivers'!$D$23/'Activity levels'!$J5,IF(Inputs!$E$147="Meals Provided",Inputs!$C$147*'Allocation Drivers'!E5/'Allocation Drivers'!$E$23/'Activity levels'!$J5,IF(Inputs!$E$147="Clinical Time",Inputs!$C$147*'Allocation Drivers'!F5/'Allocation Drivers'!$F$23/'Activity levels'!$J5,0))))),0))</f>
        <v>#DIV/0!</v>
      </c>
      <c r="D108" s="7" t="e">
        <f>IF(Inputs!$B$147="Direct",IF(Inputs!$D$147="Specialist Care at Home (Hospice at Home / Rapid Response etc) (Adult)",Inputs!$C$147/'Activity levels'!$J6,0),IF(Inputs!$B$147="Indirect",IF(Inputs!$E$147="Headcount",Inputs!$C$147*'Allocation Drivers'!B6/'Allocation Drivers'!$B$23/'Activity levels'!$J6,IF(Inputs!$E$147="Floor Space",Inputs!$C$147*'Allocation Drivers'!C6/'Allocation Drivers'!$C$23/'Activity levels'!$J6,IF(Inputs!$E$147="Finance Time",Inputs!$C$147*'Allocation Drivers'!D6/'Allocation Drivers'!$D$23/'Activity levels'!$J6,IF(Inputs!$E$147="Meals Provided",Inputs!$C$147*'Allocation Drivers'!E6/'Allocation Drivers'!$E$23/'Activity levels'!$J6,IF(Inputs!$E$147="Clinical Time",Inputs!$C$147*'Allocation Drivers'!F6/'Allocation Drivers'!$F$23/'Activity levels'!$J6,0))))),0))</f>
        <v>#DIV/0!</v>
      </c>
      <c r="E108" s="7" t="e">
        <f>IF(Inputs!$B$147="Direct",IF(Inputs!$D$147="Generalist / Non-specialist Community Visits (Adult)",Inputs!$C$147/'Activity levels'!$J7,0),IF(Inputs!$B$147="Indirect",IF(Inputs!$E$147="Headcount",Inputs!$C$147*'Allocation Drivers'!B7/'Allocation Drivers'!$B$23/'Activity levels'!$J7,IF(Inputs!$E$147="Floor Space",Inputs!$C$147*'Allocation Drivers'!C7/'Allocation Drivers'!$C$23/'Activity levels'!$J7,IF(Inputs!$E$147="Finance Time",Inputs!$C$147*'Allocation Drivers'!D7/'Allocation Drivers'!$D$23/'Activity levels'!$J7,IF(Inputs!$E$147="Meals Provided",Inputs!$C$147*'Allocation Drivers'!E7/'Allocation Drivers'!$E$23/'Activity levels'!$J7,IF(Inputs!$E$147="Clinical Time",Inputs!$C$147*'Allocation Drivers'!F7/'Allocation Drivers'!$F$23/'Activity levels'!$J7,0))))),0))</f>
        <v>#DIV/0!</v>
      </c>
      <c r="F108" s="7" t="e">
        <f>IF(Inputs!$B$147="Direct",IF(Inputs!$D$147="Domicilliary Care",Inputs!$C$147/'Activity levels'!$J16,0),IF(Inputs!$B$147="Indirect",IF(Inputs!$E$147="Headcount",Inputs!$C$147*'Allocation Drivers'!B15/'Allocation Drivers'!$B$23/'Activity levels'!$J16,IF(Inputs!$E$147="Floor Space",Inputs!$C$147*'Allocation Drivers'!C15/'Allocation Drivers'!$C$23/'Activity levels'!$J16,IF(Inputs!$E$147="Finance Time",Inputs!$C$147*'Allocation Drivers'!D15/'Allocation Drivers'!$D$23/'Activity levels'!$J16,IF(Inputs!$E$147="Meals Provided",Inputs!$C$147*'Allocation Drivers'!E15/'Allocation Drivers'!$E$23/'Activity levels'!$J16,IF(Inputs!$E$147="Clinical Time",Inputs!$C$147*'Allocation Drivers'!F15/'Allocation Drivers'!$F$23/'Activity levels'!$J16,0))))),0))</f>
        <v>#DIV/0!</v>
      </c>
      <c r="G108" s="7" t="e">
        <f>IF(Inputs!$B$147="Direct",IF(Inputs!$D$147="Lymphoedema",Inputs!$C$147/'Activity levels'!$J8,0),IF(Inputs!$B$147="Indirect",IF(Inputs!$E$147="Headcount",Inputs!$C$147*'Allocation Drivers'!B8/'Allocation Drivers'!$B$23/'Activity levels'!$J8,IF(Inputs!$E$147="Floor Space",Inputs!$C$147*'Allocation Drivers'!C8/'Allocation Drivers'!$C$23/'Activity levels'!$J8,IF(Inputs!$E$147="Finance Time",Inputs!$C$147*'Allocation Drivers'!D8/'Allocation Drivers'!$D$23/'Activity levels'!$J8,IF(Inputs!$E$147="Meals Provided",Inputs!$C$147*'Allocation Drivers'!E8/'Allocation Drivers'!$E$23/'Activity levels'!$J8,IF(Inputs!$E$147="Clinical Time",Inputs!$C$147*'Allocation Drivers'!F8/'Allocation Drivers'!$F$23/'Activity levels'!$J8,0))))),0))</f>
        <v>#DIV/0!</v>
      </c>
      <c r="H108" s="7" t="e">
        <f>IF(Inputs!$B$147="Direct",IF(Inputs!$D$147="Education",Inputs!$C$147/'Activity levels'!$J9,0),IF(Inputs!$B$147="Indirect",IF(Inputs!$E$147="Headcount",Inputs!$C$147*'Allocation Drivers'!B9/'Allocation Drivers'!$B$23/'Activity levels'!$J9,IF(Inputs!$E$147="Floor Space",Inputs!$C$147*'Allocation Drivers'!C9/'Allocation Drivers'!$C$23/'Activity levels'!$J9,IF(Inputs!$E$147="Finance Time",Inputs!$C$147*'Allocation Drivers'!D9/'Allocation Drivers'!$D$23/'Activity levels'!$J9,IF(Inputs!$E$147="Meals Provided",Inputs!$C$147*'Allocation Drivers'!E9/'Allocation Drivers'!$E$23/'Activity levels'!$J9,IF(Inputs!$E$147="Clinical Time",Inputs!$C$147*'Allocation Drivers'!F9/'Allocation Drivers'!$F$23/'Activity levels'!$J9,0))))),0))</f>
        <v>#DIV/0!</v>
      </c>
      <c r="I108" s="7" t="e">
        <f>IF(Inputs!$B$147="Direct",IF(Inputs!$D$147="Research",Inputs!$C$147/'Activity levels'!$J10,0),IF(Inputs!$B$147="Indirect",IF(Inputs!$E$147="Headcount",Inputs!$C$147*'Allocation Drivers'!B10/'Allocation Drivers'!$B$23/'Activity levels'!$J10,IF(Inputs!$E$147="Floor Space",Inputs!$C$147*'Allocation Drivers'!C10/'Allocation Drivers'!$C$23/'Activity levels'!$J10,IF(Inputs!$E$147="Finance Time",Inputs!$C$147*'Allocation Drivers'!D10/'Allocation Drivers'!$D$23/'Activity levels'!$J10,IF(Inputs!$E$147="Meals Provided",Inputs!$C$147*'Allocation Drivers'!E10/'Allocation Drivers'!$E$23/'Activity levels'!$J10,IF(Inputs!$E$147="Clinical Time",Inputs!$C$147*'Allocation Drivers'!F10/'Allocation Drivers'!$F$23/'Activity levels'!$J10,0))))),0))</f>
        <v>#DIV/0!</v>
      </c>
      <c r="J108" s="7" t="e">
        <f>IF(Inputs!$B$147="Direct",IF(Inputs!$D$147="Bereavement / Family Support / Living Well (Adult)",Inputs!$C$147/'Activity levels'!$J11,0),IF(Inputs!$B$147="Indirect",IF(Inputs!$E$147="Headcount",Inputs!$C$147*'Allocation Drivers'!B11/'Allocation Drivers'!$B$23/'Activity levels'!$J11,IF(Inputs!$E$147="Floor Space",Inputs!$C$147*'Allocation Drivers'!C11/'Allocation Drivers'!$C$23/'Activity levels'!$J11,IF(Inputs!$E$147="Finance Time",Inputs!$C$147*'Allocation Drivers'!D11/'Allocation Drivers'!$D$23/'Activity levels'!$J11,IF(Inputs!$E$147="Meals Provided",Inputs!$C$147*'Allocation Drivers'!E11/'Allocation Drivers'!$E$23/'Activity levels'!$J11,IF(Inputs!$E$147="Clinical Time",Inputs!$C$147*'Allocation Drivers'!F11/'Allocation Drivers'!$F$23/'Activity levels'!$J11,0))))),0))</f>
        <v>#DIV/0!</v>
      </c>
      <c r="K108" s="7" t="e">
        <f>IF(Inputs!$B$147="Direct",IF(Inputs!$D$147="Inpatient (Children)",Inputs!$C$147/'Activity levels'!$J12,0),IF(Inputs!$B$147="Indirect",IF(Inputs!$E$147="Headcount",Inputs!$C$147*'Allocation Drivers'!B12/'Allocation Drivers'!$B$23/'Activity levels'!$J12,IF(Inputs!$E$147="Floor Space",Inputs!$C$147*'Allocation Drivers'!C12/'Allocation Drivers'!$C$23/'Activity levels'!$J12,IF(Inputs!$E$147="Finance Time",Inputs!$C$147*'Allocation Drivers'!D12/'Allocation Drivers'!$D$23/'Activity levels'!$J12,IF(Inputs!$E$147="Meals Provided",Inputs!$C$147*'Allocation Drivers'!E12/'Allocation Drivers'!$E$23/'Activity levels'!$J12,IF(Inputs!$E$147="Clinical Time",Inputs!$C$147*'Allocation Drivers'!F12/'Allocation Drivers'!$F$23/'Activity levels'!$J12,0))))),0))</f>
        <v>#DIV/0!</v>
      </c>
      <c r="L108" s="7" t="e">
        <f>IF(Inputs!$B$147="Direct",IF(Inputs!$D$147="Outpatient  / Hospital Inreach (Children)",Inputs!$C$147/'Activity levels'!$J13,0),IF(Inputs!$B$147="Indirect",IF(Inputs!$E$147="Headcount",Inputs!$C$147*'Allocation Drivers'!B13/'Allocation Drivers'!$B$23/'Activity levels'!$J13,IF(Inputs!$E$147="Floor Space",Inputs!$C$147*'Allocation Drivers'!C13/'Allocation Drivers'!$C$23/'Activity levels'!$J13,IF(Inputs!$E$147="Finance Time",Inputs!$C$147*'Allocation Drivers'!D13/'Allocation Drivers'!$D$23/'Activity levels'!$J13,IF(Inputs!$E$147="Meals Provided",Inputs!$C$147*'Allocation Drivers'!E13/'Allocation Drivers'!$E$23/'Activity levels'!$J13,IF(Inputs!$E$147="Clinical Time",Inputs!$C$147*'Allocation Drivers'!F13/'Allocation Drivers'!$F$23/'Activity levels'!$J13,0))))),0))</f>
        <v>#DIV/0!</v>
      </c>
      <c r="M108" s="7" t="e">
        <f>IF(Inputs!$B$147="Direct",IF(Inputs!$D$147="Specialist Care at Home (Hospice at Home / Rapid Response etc) (Children)",Inputs!$C$147/'Activity levels'!$J14,0),IF(Inputs!$B$147="Indirect",IF(Inputs!$E$147="Headcount",Inputs!$C$147*'Allocation Drivers'!B14/'Allocation Drivers'!$B$23/'Activity levels'!$J14,IF(Inputs!$E$147="Floor Space",Inputs!$C$147*'Allocation Drivers'!C14/'Allocation Drivers'!$C$23/'Activity levels'!$J14,IF(Inputs!$E$147="Finance Time",Inputs!$C$147*'Allocation Drivers'!D14/'Allocation Drivers'!$D$23/'Activity levels'!$J14,IF(Inputs!$E$147="Meals Provided",Inputs!$C$147*'Allocation Drivers'!E14/'Allocation Drivers'!$E$23/'Activity levels'!$J14,IF(Inputs!$E$147="Clinical Time",Inputs!$C$147*'Allocation Drivers'!F14/'Allocation Drivers'!$F$23/'Activity levels'!$J14,0))))),0))</f>
        <v>#DIV/0!</v>
      </c>
      <c r="N108" s="7" t="e">
        <f>IF(Inputs!$B$147="Direct",IF(Inputs!$D$147="Generalist / Non-specialist Community Visits (Children)",Inputs!$C$147/'Activity levels'!$J15,0),IF(Inputs!$B$147="Indirect",IF(Inputs!$E$147="Headcount",Inputs!$C$147*'Allocation Drivers'!B15/'Allocation Drivers'!$B$23/'Activity levels'!$J15,IF(Inputs!$E$147="Floor Space",Inputs!$C$147*'Allocation Drivers'!C15/'Allocation Drivers'!$C$23/'Activity levels'!$J15,IF(Inputs!$E$147="Finance Time",Inputs!$C$147*'Allocation Drivers'!D15/'Allocation Drivers'!$D$23/'Activity levels'!$J15,IF(Inputs!$E$147="Meals Provided",Inputs!$C$147*'Allocation Drivers'!E15/'Allocation Drivers'!$E$23/'Activity levels'!$J15,IF(Inputs!$E$147="Clinical Time",Inputs!$C$147*'Allocation Drivers'!F15/'Allocation Drivers'!$F$23/'Activity levels'!$J15,0))))),0))</f>
        <v>#DIV/0!</v>
      </c>
      <c r="O108" s="7" t="e">
        <f>IF(Inputs!$B$147="Direct",IF(Inputs!$D$147="Do not use",Inputs!$C$147/'Activity levels'!$J17,0),IF(Inputs!$B$147="Indirect",IF(Inputs!$E$147="Headcount",Inputs!$C$147*'Allocation Drivers'!B16/'Allocation Drivers'!$B$23/'Activity levels'!$J17,IF(Inputs!$E$147="Floor Space",Inputs!$C$147*'Allocation Drivers'!C16/'Allocation Drivers'!$C$23/'Activity levels'!$J17,IF(Inputs!$E$147="Finance Time",Inputs!$C$147*'Allocation Drivers'!D16/'Allocation Drivers'!$D$23/'Activity levels'!$J17,IF(Inputs!$E$147="Meals Provided",Inputs!$C$147*'Allocation Drivers'!E16/'Allocation Drivers'!$E$23/'Activity levels'!$J17,IF(Inputs!$E$147="Clinical Time",Inputs!$C$147*'Allocation Drivers'!F16/'Allocation Drivers'!$F$23/'Activity levels'!$J17,0))))),0))</f>
        <v>#DIV/0!</v>
      </c>
      <c r="P108" s="7" t="e">
        <f>IF(Inputs!$B$147="Direct",IF(Inputs!$D$147="Do not use",Inputs!$C$147/'Activity levels'!$J18,0),IF(Inputs!$B$147="Indirect",IF(Inputs!$E$147="Headcount",Inputs!$C$147*'Allocation Drivers'!B17/'Allocation Drivers'!$B$23/'Activity levels'!$J18,IF(Inputs!$E$147="Floor Space",Inputs!$C$147*'Allocation Drivers'!C17/'Allocation Drivers'!$C$23/'Activity levels'!$J18,IF(Inputs!$E$147="Finance Time",Inputs!$C$147*'Allocation Drivers'!D17/'Allocation Drivers'!$D$23/'Activity levels'!$J18,IF(Inputs!$E$147="Meals Provided",Inputs!$C$147*'Allocation Drivers'!E17/'Allocation Drivers'!$E$23/'Activity levels'!$J18,IF(Inputs!$E$147="Clinical Time",Inputs!$C$147*'Allocation Drivers'!F17/'Allocation Drivers'!$F$23/'Activity levels'!$J18,0))))),0))</f>
        <v>#DIV/0!</v>
      </c>
      <c r="Q108" s="7" t="e">
        <f>IF(Inputs!$B$147="Direct",IF(Inputs!$D$147="Bereavement / Family support / Living well (Children)",Inputs!$C$147/'Activity levels'!$J19,0),IF(Inputs!$B$147="Indirect",IF(Inputs!$E$147="Headcount",Inputs!$C$147*'Allocation Drivers'!B18/'Allocation Drivers'!$B$23/'Activity levels'!$J19,IF(Inputs!$E$147="Floor Space",Inputs!$C$147*'Allocation Drivers'!C18/'Allocation Drivers'!$C$23/'Activity levels'!$J19,IF(Inputs!$E$147="Finance Time",Inputs!$C$147*'Allocation Drivers'!D18/'Allocation Drivers'!$D$23/'Activity levels'!$J19,IF(Inputs!$E$147="Meals Provided",Inputs!$C$147*'Allocation Drivers'!E18/'Allocation Drivers'!$E$23/'Activity levels'!$J19,IF(Inputs!$E$147="Clinical Time",Inputs!$C$147*'Allocation Drivers'!F18/'Allocation Drivers'!$F$23/'Activity levels'!$J19,0))))),0))</f>
        <v>#DIV/0!</v>
      </c>
    </row>
    <row r="109" spans="1:17" x14ac:dyDescent="0.2">
      <c r="A109" t="s">
        <v>162</v>
      </c>
      <c r="B109" s="7" t="e">
        <f>IF(Inputs!$B$148="Direct",IF(Inputs!$D$148="Inpatient (Adult)",Inputs!$C$148/'Activity levels'!$J4,0),IF(Inputs!$B$148="Indirect",IF(Inputs!$E$148="Headcount",Inputs!$C$148*'Allocation Drivers'!B4/'Allocation Drivers'!$B$23/'Activity levels'!$J4,IF(Inputs!$E$148="Floor Space",Inputs!$C$148*'Allocation Drivers'!C4/'Allocation Drivers'!$C$23/'Activity levels'!$J4,IF(Inputs!$E$148="Finance Time",Inputs!$C$148*'Allocation Drivers'!D4/'Allocation Drivers'!$D$23/'Activity levels'!$J4,IF(Inputs!$E$148="Meals Provided",Inputs!$C$148*'Allocation Drivers'!E4/'Allocation Drivers'!$E$23/'Activity levels'!$J4,IF(Inputs!$E$148="Clinical Time",Inputs!$C$148*'Allocation Drivers'!F4/'Allocation Drivers'!$F$23/'Activity levels'!$J4,0))))),0))</f>
        <v>#DIV/0!</v>
      </c>
      <c r="C109" s="7" t="e">
        <f>IF(Inputs!$B$148="Direct",IF(Inputs!$D$148="Outpatient / Hospital Inreach (Adult)",Inputs!$C$148/'Activity levels'!$J5,0),IF(Inputs!$B$148="Indirect",IF(Inputs!$E$148="Headcount",Inputs!$C$148*'Allocation Drivers'!B5/'Allocation Drivers'!$B$23/'Activity levels'!$J5,IF(Inputs!$E$148="Floor Space",Inputs!$C$148*'Allocation Drivers'!C5/'Allocation Drivers'!$C$23/'Activity levels'!$J5,IF(Inputs!$E$148="Finance Time",Inputs!$C$148*'Allocation Drivers'!D5/'Allocation Drivers'!$D$23/'Activity levels'!$J5,IF(Inputs!$E$148="Meals Provided",Inputs!$C$148*'Allocation Drivers'!E5/'Allocation Drivers'!$E$23/'Activity levels'!$J5,IF(Inputs!$E$148="Clinical Time",Inputs!$C$148*'Allocation Drivers'!F5/'Allocation Drivers'!$F$23/'Activity levels'!$J5,0))))),0))</f>
        <v>#DIV/0!</v>
      </c>
      <c r="D109" s="7" t="e">
        <f>IF(Inputs!$B$148="Direct",IF(Inputs!$D$148="Specialist Care at Home (Hospice at Home / Rapid Response etc) (Adult)",Inputs!$C$148/'Activity levels'!$J6,0),IF(Inputs!$B$148="Indirect",IF(Inputs!$E$148="Headcount",Inputs!$C$148*'Allocation Drivers'!B6/'Allocation Drivers'!$B$23/'Activity levels'!$J6,IF(Inputs!$E$148="Floor Space",Inputs!$C$148*'Allocation Drivers'!C6/'Allocation Drivers'!$C$23/'Activity levels'!$J6,IF(Inputs!$E$148="Finance Time",Inputs!$C$148*'Allocation Drivers'!D6/'Allocation Drivers'!$D$23/'Activity levels'!$J6,IF(Inputs!$E$148="Meals Provided",Inputs!$C$148*'Allocation Drivers'!E6/'Allocation Drivers'!$E$23/'Activity levels'!$J6,IF(Inputs!$E$148="Clinical Time",Inputs!$C$148*'Allocation Drivers'!F6/'Allocation Drivers'!$F$23/'Activity levels'!$J6,0))))),0))</f>
        <v>#DIV/0!</v>
      </c>
      <c r="E109" s="7" t="e">
        <f>IF(Inputs!$B$148="Direct",IF(Inputs!$D$148="Generalist / Non-specialist Community Visits (Adult)",Inputs!$C$148/'Activity levels'!$J7,0),IF(Inputs!$B$148="Indirect",IF(Inputs!$E$148="Headcount",Inputs!$C$148*'Allocation Drivers'!B7/'Allocation Drivers'!$B$23/'Activity levels'!$J7,IF(Inputs!$E$148="Floor Space",Inputs!$C$148*'Allocation Drivers'!C7/'Allocation Drivers'!$C$23/'Activity levels'!$J7,IF(Inputs!$E$148="Finance Time",Inputs!$C$148*'Allocation Drivers'!D7/'Allocation Drivers'!$D$23/'Activity levels'!$J7,IF(Inputs!$E$148="Meals Provided",Inputs!$C$148*'Allocation Drivers'!E7/'Allocation Drivers'!$E$23/'Activity levels'!$J7,IF(Inputs!$E$148="Clinical Time",Inputs!$C$148*'Allocation Drivers'!F7/'Allocation Drivers'!$F$23/'Activity levels'!$J7,0))))),0))</f>
        <v>#DIV/0!</v>
      </c>
      <c r="F109" s="7" t="e">
        <f>IF(Inputs!$B$148="Direct",IF(Inputs!$D$148="Domicilliary Care",Inputs!$C$148/'Activity levels'!$J16,0),IF(Inputs!$B$148="Indirect",IF(Inputs!$E$148="Headcount",Inputs!$C$148*'Allocation Drivers'!B15/'Allocation Drivers'!$B$23/'Activity levels'!$J16,IF(Inputs!$E$148="Floor Space",Inputs!$C$148*'Allocation Drivers'!C15/'Allocation Drivers'!$C$23/'Activity levels'!$J16,IF(Inputs!$E$148="Finance Time",Inputs!$C$148*'Allocation Drivers'!D15/'Allocation Drivers'!$D$23/'Activity levels'!$J16,IF(Inputs!$E$148="Meals Provided",Inputs!$C$148*'Allocation Drivers'!E15/'Allocation Drivers'!$E$23/'Activity levels'!$J16,IF(Inputs!$E$148="Clinical Time",Inputs!$C$148*'Allocation Drivers'!F15/'Allocation Drivers'!$F$23/'Activity levels'!$J16,0))))),0))</f>
        <v>#DIV/0!</v>
      </c>
      <c r="G109" s="7" t="e">
        <f>IF(Inputs!$B$148="Direct",IF(Inputs!$D$148="Lymphoedema",Inputs!$C$148/'Activity levels'!$J8,0),IF(Inputs!$B$148="Indirect",IF(Inputs!$E$148="Headcount",Inputs!$C$148*'Allocation Drivers'!B8/'Allocation Drivers'!$B$23/'Activity levels'!$J8,IF(Inputs!$E$148="Floor Space",Inputs!$C$148*'Allocation Drivers'!C8/'Allocation Drivers'!$C$23/'Activity levels'!$J8,IF(Inputs!$E$148="Finance Time",Inputs!$C$148*'Allocation Drivers'!D8/'Allocation Drivers'!$D$23/'Activity levels'!$J8,IF(Inputs!$E$148="Meals Provided",Inputs!$C$148*'Allocation Drivers'!E8/'Allocation Drivers'!$E$23/'Activity levels'!$J8,IF(Inputs!$E$148="Clinical Time",Inputs!$C$148*'Allocation Drivers'!F8/'Allocation Drivers'!$F$23/'Activity levels'!$J8,0))))),0))</f>
        <v>#DIV/0!</v>
      </c>
      <c r="H109" s="7" t="e">
        <f>IF(Inputs!$B$148="Direct",IF(Inputs!$D$148="Education",Inputs!$C$148/'Activity levels'!$J9,0),IF(Inputs!$B$148="Indirect",IF(Inputs!$E$148="Headcount",Inputs!$C$148*'Allocation Drivers'!B9/'Allocation Drivers'!$B$23/'Activity levels'!$J9,IF(Inputs!$E$148="Floor Space",Inputs!$C$148*'Allocation Drivers'!C9/'Allocation Drivers'!$C$23/'Activity levels'!$J9,IF(Inputs!$E$148="Finance Time",Inputs!$C$148*'Allocation Drivers'!D9/'Allocation Drivers'!$D$23/'Activity levels'!$J9,IF(Inputs!$E$148="Meals Provided",Inputs!$C$148*'Allocation Drivers'!E9/'Allocation Drivers'!$E$23/'Activity levels'!$J9,IF(Inputs!$E$148="Clinical Time",Inputs!$C$148*'Allocation Drivers'!F9/'Allocation Drivers'!$F$23/'Activity levels'!$J9,0))))),0))</f>
        <v>#DIV/0!</v>
      </c>
      <c r="I109" s="7" t="e">
        <f>IF(Inputs!$B$148="Direct",IF(Inputs!$D$148="Research",Inputs!$C$148/'Activity levels'!$J10,0),IF(Inputs!$B$148="Indirect",IF(Inputs!$E$148="Headcount",Inputs!$C$148*'Allocation Drivers'!B10/'Allocation Drivers'!$B$23/'Activity levels'!$J10,IF(Inputs!$E$148="Floor Space",Inputs!$C$148*'Allocation Drivers'!C10/'Allocation Drivers'!$C$23/'Activity levels'!$J10,IF(Inputs!$E$148="Finance Time",Inputs!$C$148*'Allocation Drivers'!D10/'Allocation Drivers'!$D$23/'Activity levels'!$J10,IF(Inputs!$E$148="Meals Provided",Inputs!$C$148*'Allocation Drivers'!E10/'Allocation Drivers'!$E$23/'Activity levels'!$J10,IF(Inputs!$E$148="Clinical Time",Inputs!$C$148*'Allocation Drivers'!F10/'Allocation Drivers'!$F$23/'Activity levels'!$J10,0))))),0))</f>
        <v>#DIV/0!</v>
      </c>
      <c r="J109" s="7" t="e">
        <f>IF(Inputs!$B$148="Direct",IF(Inputs!$D$148="Bereavement / Family Support / Living Well (Adult)",Inputs!$C$148/'Activity levels'!$J11,0),IF(Inputs!$B$148="Indirect",IF(Inputs!$E$148="Headcount",Inputs!$C$148*'Allocation Drivers'!B11/'Allocation Drivers'!$B$23/'Activity levels'!$J11,IF(Inputs!$E$148="Floor Space",Inputs!$C$148*'Allocation Drivers'!C11/'Allocation Drivers'!$C$23/'Activity levels'!$J11,IF(Inputs!$E$148="Finance Time",Inputs!$C$148*'Allocation Drivers'!D11/'Allocation Drivers'!$D$23/'Activity levels'!$J11,IF(Inputs!$E$148="Meals Provided",Inputs!$C$148*'Allocation Drivers'!E11/'Allocation Drivers'!$E$23/'Activity levels'!$J11,IF(Inputs!$E$148="Clinical Time",Inputs!$C$148*'Allocation Drivers'!F11/'Allocation Drivers'!$F$23/'Activity levels'!$J11,0))))),0))</f>
        <v>#DIV/0!</v>
      </c>
      <c r="K109" s="7" t="e">
        <f>IF(Inputs!$B$148="Direct",IF(Inputs!$D$148="Inpatient (Children)",Inputs!$C$148/'Activity levels'!$J12,0),IF(Inputs!$B$148="Indirect",IF(Inputs!$E$148="Headcount",Inputs!$C$148*'Allocation Drivers'!B12/'Allocation Drivers'!$B$23/'Activity levels'!$J12,IF(Inputs!$E$148="Floor Space",Inputs!$C$148*'Allocation Drivers'!C12/'Allocation Drivers'!$C$23/'Activity levels'!$J12,IF(Inputs!$E$148="Finance Time",Inputs!$C$148*'Allocation Drivers'!D12/'Allocation Drivers'!$D$23/'Activity levels'!$J12,IF(Inputs!$E$148="Meals Provided",Inputs!$C$148*'Allocation Drivers'!E12/'Allocation Drivers'!$E$23/'Activity levels'!$J12,IF(Inputs!$E$148="Clinical Time",Inputs!$C$148*'Allocation Drivers'!F12/'Allocation Drivers'!$F$23/'Activity levels'!$J12,0))))),0))</f>
        <v>#DIV/0!</v>
      </c>
      <c r="L109" s="7" t="e">
        <f>IF(Inputs!$B$148="Direct",IF(Inputs!$D$148="Outpatient  / Hospital Inreach (Children)",Inputs!$C$148/'Activity levels'!$J13,0),IF(Inputs!$B$148="Indirect",IF(Inputs!$E$148="Headcount",Inputs!$C$148*'Allocation Drivers'!B13/'Allocation Drivers'!$B$23/'Activity levels'!$J13,IF(Inputs!$E$148="Floor Space",Inputs!$C$148*'Allocation Drivers'!C13/'Allocation Drivers'!$C$23/'Activity levels'!$J13,IF(Inputs!$E$148="Finance Time",Inputs!$C$148*'Allocation Drivers'!D13/'Allocation Drivers'!$D$23/'Activity levels'!$J13,IF(Inputs!$E$148="Meals Provided",Inputs!$C$148*'Allocation Drivers'!E13/'Allocation Drivers'!$E$23/'Activity levels'!$J13,IF(Inputs!$E$148="Clinical Time",Inputs!$C$148*'Allocation Drivers'!F13/'Allocation Drivers'!$F$23/'Activity levels'!$J13,0))))),0))</f>
        <v>#DIV/0!</v>
      </c>
      <c r="M109" s="7" t="e">
        <f>IF(Inputs!$B$148="Direct",IF(Inputs!$D$148="Specialist Care at Home (Hospice at Home / Rapid Response etc) (Children)",Inputs!$C$148/'Activity levels'!$J14,0),IF(Inputs!$B$148="Indirect",IF(Inputs!$E$148="Headcount",Inputs!$C$148*'Allocation Drivers'!B14/'Allocation Drivers'!$B$23/'Activity levels'!$J14,IF(Inputs!$E$148="Floor Space",Inputs!$C$148*'Allocation Drivers'!C14/'Allocation Drivers'!$C$23/'Activity levels'!$J14,IF(Inputs!$E$148="Finance Time",Inputs!$C$148*'Allocation Drivers'!D14/'Allocation Drivers'!$D$23/'Activity levels'!$J14,IF(Inputs!$E$148="Meals Provided",Inputs!$C$148*'Allocation Drivers'!E14/'Allocation Drivers'!$E$23/'Activity levels'!$J14,IF(Inputs!$E$148="Clinical Time",Inputs!$C$148*'Allocation Drivers'!F14/'Allocation Drivers'!$F$23/'Activity levels'!$J14,0))))),0))</f>
        <v>#DIV/0!</v>
      </c>
      <c r="N109" s="7" t="e">
        <f>IF(Inputs!$B$148="Direct",IF(Inputs!$D$148="Generalist / Non-specialist Community Visits (Children)",Inputs!$C$148/'Activity levels'!$J15,0),IF(Inputs!$B$148="Indirect",IF(Inputs!$E$148="Headcount",Inputs!$C$148*'Allocation Drivers'!B15/'Allocation Drivers'!$B$23/'Activity levels'!$J15,IF(Inputs!$E$148="Floor Space",Inputs!$C$148*'Allocation Drivers'!C15/'Allocation Drivers'!$C$23/'Activity levels'!$J15,IF(Inputs!$E$148="Finance Time",Inputs!$C$148*'Allocation Drivers'!D15/'Allocation Drivers'!$D$23/'Activity levels'!$J15,IF(Inputs!$E$148="Meals Provided",Inputs!$C$148*'Allocation Drivers'!E15/'Allocation Drivers'!$E$23/'Activity levels'!$J15,IF(Inputs!$E$148="Clinical Time",Inputs!$C$148*'Allocation Drivers'!F15/'Allocation Drivers'!$F$23/'Activity levels'!$J15,0))))),0))</f>
        <v>#DIV/0!</v>
      </c>
      <c r="O109" s="7" t="e">
        <f>IF(Inputs!$B$148="Direct",IF(Inputs!$D$148="Do not use",Inputs!$C$148/'Activity levels'!$J17,0),IF(Inputs!$B$148="Indirect",IF(Inputs!$E$148="Headcount",Inputs!$C$148*'Allocation Drivers'!B16/'Allocation Drivers'!$B$23/'Activity levels'!$J17,IF(Inputs!$E$148="Floor Space",Inputs!$C$148*'Allocation Drivers'!C16/'Allocation Drivers'!$C$23/'Activity levels'!$J17,IF(Inputs!$E$148="Finance Time",Inputs!$C$148*'Allocation Drivers'!D16/'Allocation Drivers'!$D$23/'Activity levels'!$J17,IF(Inputs!$E$148="Meals Provided",Inputs!$C$148*'Allocation Drivers'!E16/'Allocation Drivers'!$E$23/'Activity levels'!$J17,IF(Inputs!$E$148="Clinical Time",Inputs!$C$148*'Allocation Drivers'!F16/'Allocation Drivers'!$F$23/'Activity levels'!$J17,0))))),0))</f>
        <v>#DIV/0!</v>
      </c>
      <c r="P109" s="7" t="e">
        <f>IF(Inputs!$B$148="Direct",IF(Inputs!$D$148="Do not use",Inputs!$C$148/'Activity levels'!$J18,0),IF(Inputs!$B$148="Indirect",IF(Inputs!$E$148="Headcount",Inputs!$C$148*'Allocation Drivers'!B17/'Allocation Drivers'!$B$23/'Activity levels'!$J18,IF(Inputs!$E$148="Floor Space",Inputs!$C$148*'Allocation Drivers'!C17/'Allocation Drivers'!$C$23/'Activity levels'!$J18,IF(Inputs!$E$148="Finance Time",Inputs!$C$148*'Allocation Drivers'!D17/'Allocation Drivers'!$D$23/'Activity levels'!$J18,IF(Inputs!$E$148="Meals Provided",Inputs!$C$148*'Allocation Drivers'!E17/'Allocation Drivers'!$E$23/'Activity levels'!$J18,IF(Inputs!$E$148="Clinical Time",Inputs!$C$148*'Allocation Drivers'!F17/'Allocation Drivers'!$F$23/'Activity levels'!$J18,0))))),0))</f>
        <v>#DIV/0!</v>
      </c>
      <c r="Q109" s="7" t="e">
        <f>IF(Inputs!$B$148="Direct",IF(Inputs!$D$148="Bereavement / Family support / Living well (Children)",Inputs!$C$148/'Activity levels'!$J19,0),IF(Inputs!$B$148="Indirect",IF(Inputs!$E$148="Headcount",Inputs!$C$148*'Allocation Drivers'!B18/'Allocation Drivers'!$B$23/'Activity levels'!$J19,IF(Inputs!$E$148="Floor Space",Inputs!$C$148*'Allocation Drivers'!C18/'Allocation Drivers'!$C$23/'Activity levels'!$J19,IF(Inputs!$E$148="Finance Time",Inputs!$C$148*'Allocation Drivers'!D18/'Allocation Drivers'!$D$23/'Activity levels'!$J19,IF(Inputs!$E$148="Meals Provided",Inputs!$C$148*'Allocation Drivers'!E18/'Allocation Drivers'!$E$23/'Activity levels'!$J19,IF(Inputs!$E$148="Clinical Time",Inputs!$C$148*'Allocation Drivers'!F18/'Allocation Drivers'!$F$23/'Activity levels'!$J19,0))))),0))</f>
        <v>#DIV/0!</v>
      </c>
    </row>
    <row r="110" spans="1:17" x14ac:dyDescent="0.2">
      <c r="A110" t="s">
        <v>164</v>
      </c>
      <c r="B110" s="7" t="e">
        <f>IF(Inputs!$B$149="Direct",IF(Inputs!$D$149="Inpatient (Adult)",Inputs!$C$149/'Activity levels'!$J4,0),IF(Inputs!$B$149="Indirect",IF(Inputs!$E$149="Headcount",Inputs!$C$149*'Allocation Drivers'!B4/'Allocation Drivers'!$B$23/'Activity levels'!$J4,IF(Inputs!$E$149="Floor Space",Inputs!$C$149*'Allocation Drivers'!C4/'Allocation Drivers'!$C$23/'Activity levels'!$J4,IF(Inputs!$E$149="Finance Time",Inputs!$C$149*'Allocation Drivers'!D4/'Allocation Drivers'!$D$23/'Activity levels'!$J4,IF(Inputs!$E$149="Meals Provided",Inputs!$C$149*'Allocation Drivers'!E4/'Allocation Drivers'!$E$23/'Activity levels'!$J4,IF(Inputs!$E$149="Clinical Time",Inputs!$C$149*'Allocation Drivers'!F4/'Allocation Drivers'!$F$23/'Activity levels'!$J4,0))))),0))</f>
        <v>#DIV/0!</v>
      </c>
      <c r="C110" s="7" t="e">
        <f>IF(Inputs!$B$149="Direct",IF(Inputs!$D$149="Outpatient / Hospital Inreach (Adult)",Inputs!$C$149/'Activity levels'!$J5,0),IF(Inputs!$B$149="Indirect",IF(Inputs!$E$149="Headcount",Inputs!$C$149*'Allocation Drivers'!B5/'Allocation Drivers'!$B$23/'Activity levels'!$J5,IF(Inputs!$E$149="Floor Space",Inputs!$C$149*'Allocation Drivers'!C5/'Allocation Drivers'!$C$23/'Activity levels'!$J5,IF(Inputs!$E$149="Finance Time",Inputs!$C$149*'Allocation Drivers'!D5/'Allocation Drivers'!$D$23/'Activity levels'!$J5,IF(Inputs!$E$149="Meals Provided",Inputs!$C$149*'Allocation Drivers'!E5/'Allocation Drivers'!$E$23/'Activity levels'!$J5,IF(Inputs!$E$149="Clinical Time",Inputs!$C$149*'Allocation Drivers'!F5/'Allocation Drivers'!$F$23/'Activity levels'!$J5,0))))),0))</f>
        <v>#DIV/0!</v>
      </c>
      <c r="D110" s="7" t="e">
        <f>IF(Inputs!$B$149="Direct",IF(Inputs!$D$149="Specialist Care at Home (Hospice at Home / Rapid Response etc) (Adult)",Inputs!$C$149/'Activity levels'!$J6,0),IF(Inputs!$B$149="Indirect",IF(Inputs!$E$149="Headcount",Inputs!$C$149*'Allocation Drivers'!B6/'Allocation Drivers'!$B$23/'Activity levels'!$J6,IF(Inputs!$E$149="Floor Space",Inputs!$C$149*'Allocation Drivers'!C6/'Allocation Drivers'!$C$23/'Activity levels'!$J6,IF(Inputs!$E$149="Finance Time",Inputs!$C$149*'Allocation Drivers'!D6/'Allocation Drivers'!$D$23/'Activity levels'!$J6,IF(Inputs!$E$149="Meals Provided",Inputs!$C$149*'Allocation Drivers'!E6/'Allocation Drivers'!$E$23/'Activity levels'!$J6,IF(Inputs!$E$149="Clinical Time",Inputs!$C$149*'Allocation Drivers'!F6/'Allocation Drivers'!$F$23/'Activity levels'!$J6,0))))),0))</f>
        <v>#DIV/0!</v>
      </c>
      <c r="E110" s="7" t="e">
        <f>IF(Inputs!$B$149="Direct",IF(Inputs!$D$149="Generalist / Non-specialist Community Visits (Adult)",Inputs!$C$149/'Activity levels'!$J7,0),IF(Inputs!$B$149="Indirect",IF(Inputs!$E$149="Headcount",Inputs!$C$149*'Allocation Drivers'!B7/'Allocation Drivers'!$B$23/'Activity levels'!$J7,IF(Inputs!$E$149="Floor Space",Inputs!$C$149*'Allocation Drivers'!C7/'Allocation Drivers'!$C$23/'Activity levels'!$J7,IF(Inputs!$E$149="Finance Time",Inputs!$C$149*'Allocation Drivers'!D7/'Allocation Drivers'!$D$23/'Activity levels'!$J7,IF(Inputs!$E$149="Meals Provided",Inputs!$C$149*'Allocation Drivers'!E7/'Allocation Drivers'!$E$23/'Activity levels'!$J7,IF(Inputs!$E$149="Clinical Time",Inputs!$C$149*'Allocation Drivers'!F7/'Allocation Drivers'!$F$23/'Activity levels'!$J7,0))))),0))</f>
        <v>#DIV/0!</v>
      </c>
      <c r="F110" s="7" t="e">
        <f>IF(Inputs!$B$149="Direct",IF(Inputs!$D$149="Domicilliary Care",Inputs!$C$149/'Activity levels'!$J16,0),IF(Inputs!$B$149="Indirect",IF(Inputs!$E$149="Headcount",Inputs!$C$149*'Allocation Drivers'!B15/'Allocation Drivers'!$B$23/'Activity levels'!$J16,IF(Inputs!$E$149="Floor Space",Inputs!$C$149*'Allocation Drivers'!C15/'Allocation Drivers'!$C$23/'Activity levels'!$J16,IF(Inputs!$E$149="Finance Time",Inputs!$C$149*'Allocation Drivers'!D15/'Allocation Drivers'!$D$23/'Activity levels'!$J16,IF(Inputs!$E$149="Meals Provided",Inputs!$C$149*'Allocation Drivers'!E15/'Allocation Drivers'!$E$23/'Activity levels'!$J16,IF(Inputs!$E$149="Clinical Time",Inputs!$C$149*'Allocation Drivers'!F15/'Allocation Drivers'!$F$23/'Activity levels'!$J16,0))))),0))</f>
        <v>#DIV/0!</v>
      </c>
      <c r="G110" s="7" t="e">
        <f>IF(Inputs!$B$149="Direct",IF(Inputs!$D$149="Lymphoedema",Inputs!$C$149/'Activity levels'!$J8,0),IF(Inputs!$B$149="Indirect",IF(Inputs!$E$149="Headcount",Inputs!$C$149*'Allocation Drivers'!B8/'Allocation Drivers'!$B$23/'Activity levels'!$J8,IF(Inputs!$E$149="Floor Space",Inputs!$C$149*'Allocation Drivers'!C8/'Allocation Drivers'!$C$23/'Activity levels'!$J8,IF(Inputs!$E$149="Finance Time",Inputs!$C$149*'Allocation Drivers'!D8/'Allocation Drivers'!$D$23/'Activity levels'!$J8,IF(Inputs!$E$149="Meals Provided",Inputs!$C$149*'Allocation Drivers'!E8/'Allocation Drivers'!$E$23/'Activity levels'!$J8,IF(Inputs!$E$149="Clinical Time",Inputs!$C$149*'Allocation Drivers'!F8/'Allocation Drivers'!$F$23/'Activity levels'!$J8,0))))),0))</f>
        <v>#DIV/0!</v>
      </c>
      <c r="H110" s="7" t="e">
        <f>IF(Inputs!$B$149="Direct",IF(Inputs!$D$149="Education",Inputs!$C$149/'Activity levels'!$J9,0),IF(Inputs!$B$149="Indirect",IF(Inputs!$E$149="Headcount",Inputs!$C$149*'Allocation Drivers'!B9/'Allocation Drivers'!$B$23/'Activity levels'!$J9,IF(Inputs!$E$149="Floor Space",Inputs!$C$149*'Allocation Drivers'!C9/'Allocation Drivers'!$C$23/'Activity levels'!$J9,IF(Inputs!$E$149="Finance Time",Inputs!$C$149*'Allocation Drivers'!D9/'Allocation Drivers'!$D$23/'Activity levels'!$J9,IF(Inputs!$E$149="Meals Provided",Inputs!$C$149*'Allocation Drivers'!E9/'Allocation Drivers'!$E$23/'Activity levels'!$J9,IF(Inputs!$E$149="Clinical Time",Inputs!$C$149*'Allocation Drivers'!F9/'Allocation Drivers'!$F$23/'Activity levels'!$J9,0))))),0))</f>
        <v>#DIV/0!</v>
      </c>
      <c r="I110" s="7" t="e">
        <f>IF(Inputs!$B$149="Direct",IF(Inputs!$D$149="Research",Inputs!$C$149/'Activity levels'!$J10,0),IF(Inputs!$B$149="Indirect",IF(Inputs!$E$149="Headcount",Inputs!$C$149*'Allocation Drivers'!B10/'Allocation Drivers'!$B$23/'Activity levels'!$J10,IF(Inputs!$E$149="Floor Space",Inputs!$C$149*'Allocation Drivers'!C10/'Allocation Drivers'!$C$23/'Activity levels'!$J10,IF(Inputs!$E$149="Finance Time",Inputs!$C$149*'Allocation Drivers'!D10/'Allocation Drivers'!$D$23/'Activity levels'!$J10,IF(Inputs!$E$149="Meals Provided",Inputs!$C$149*'Allocation Drivers'!E10/'Allocation Drivers'!$E$23/'Activity levels'!$J10,IF(Inputs!$E$149="Clinical Time",Inputs!$C$149*'Allocation Drivers'!F10/'Allocation Drivers'!$F$23/'Activity levels'!$J10,0))))),0))</f>
        <v>#DIV/0!</v>
      </c>
      <c r="J110" s="7" t="e">
        <f>IF(Inputs!$B$149="Direct",IF(Inputs!$D$149="Bereavement / Family Support / Living Well (Adult)",Inputs!$C$149/'Activity levels'!$J11,0),IF(Inputs!$B$149="Indirect",IF(Inputs!$E$149="Headcount",Inputs!$C$149*'Allocation Drivers'!B11/'Allocation Drivers'!$B$23/'Activity levels'!$J11,IF(Inputs!$E$149="Floor Space",Inputs!$C$149*'Allocation Drivers'!C11/'Allocation Drivers'!$C$23/'Activity levels'!$J11,IF(Inputs!$E$149="Finance Time",Inputs!$C$149*'Allocation Drivers'!D11/'Allocation Drivers'!$D$23/'Activity levels'!$J11,IF(Inputs!$E$149="Meals Provided",Inputs!$C$149*'Allocation Drivers'!E11/'Allocation Drivers'!$E$23/'Activity levels'!$J11,IF(Inputs!$E$149="Clinical Time",Inputs!$C$149*'Allocation Drivers'!F11/'Allocation Drivers'!$F$23/'Activity levels'!$J11,0))))),0))</f>
        <v>#DIV/0!</v>
      </c>
      <c r="K110" s="7" t="e">
        <f>IF(Inputs!$B$149="Direct",IF(Inputs!$D$149="Inpatient (Children)",Inputs!$C$149/'Activity levels'!$J12,0),IF(Inputs!$B$149="Indirect",IF(Inputs!$E$149="Headcount",Inputs!$C$149*'Allocation Drivers'!B12/'Allocation Drivers'!$B$23/'Activity levels'!$J12,IF(Inputs!$E$149="Floor Space",Inputs!$C$149*'Allocation Drivers'!C12/'Allocation Drivers'!$C$23/'Activity levels'!$J12,IF(Inputs!$E$149="Finance Time",Inputs!$C$149*'Allocation Drivers'!D12/'Allocation Drivers'!$D$23/'Activity levels'!$J12,IF(Inputs!$E$149="Meals Provided",Inputs!$C$149*'Allocation Drivers'!E12/'Allocation Drivers'!$E$23/'Activity levels'!$J12,IF(Inputs!$E$149="Clinical Time",Inputs!$C$149*'Allocation Drivers'!F12/'Allocation Drivers'!$F$23/'Activity levels'!$J12,0))))),0))</f>
        <v>#DIV/0!</v>
      </c>
      <c r="L110" s="7" t="e">
        <f>IF(Inputs!$B$149="Direct",IF(Inputs!$D$149="Outpatient  / Hospital Inreach (Children)",Inputs!$C$149/'Activity levels'!$J13,0),IF(Inputs!$B$149="Indirect",IF(Inputs!$E$149="Headcount",Inputs!$C$149*'Allocation Drivers'!B13/'Allocation Drivers'!$B$23/'Activity levels'!$J13,IF(Inputs!$E$149="Floor Space",Inputs!$C$149*'Allocation Drivers'!C13/'Allocation Drivers'!$C$23/'Activity levels'!$J13,IF(Inputs!$E$149="Finance Time",Inputs!$C$149*'Allocation Drivers'!D13/'Allocation Drivers'!$D$23/'Activity levels'!$J13,IF(Inputs!$E$149="Meals Provided",Inputs!$C$149*'Allocation Drivers'!E13/'Allocation Drivers'!$E$23/'Activity levels'!$J13,IF(Inputs!$E$149="Clinical Time",Inputs!$C$149*'Allocation Drivers'!F13/'Allocation Drivers'!$F$23/'Activity levels'!$J13,0))))),0))</f>
        <v>#DIV/0!</v>
      </c>
      <c r="M110" s="7" t="e">
        <f>IF(Inputs!$B$149="Direct",IF(Inputs!$D$149="Specialist Care at Home (Hospice at Home / Rapid Response etc) (Children)",Inputs!$C$149/'Activity levels'!$J14,0),IF(Inputs!$B$149="Indirect",IF(Inputs!$E$149="Headcount",Inputs!$C$149*'Allocation Drivers'!B14/'Allocation Drivers'!$B$23/'Activity levels'!$J14,IF(Inputs!$E$149="Floor Space",Inputs!$C$149*'Allocation Drivers'!C14/'Allocation Drivers'!$C$23/'Activity levels'!$J14,IF(Inputs!$E$149="Finance Time",Inputs!$C$149*'Allocation Drivers'!D14/'Allocation Drivers'!$D$23/'Activity levels'!$J14,IF(Inputs!$E$149="Meals Provided",Inputs!$C$149*'Allocation Drivers'!E14/'Allocation Drivers'!$E$23/'Activity levels'!$J14,IF(Inputs!$E$149="Clinical Time",Inputs!$C$149*'Allocation Drivers'!F14/'Allocation Drivers'!$F$23/'Activity levels'!$J14,0))))),0))</f>
        <v>#DIV/0!</v>
      </c>
      <c r="N110" s="7" t="e">
        <f>IF(Inputs!$B$149="Direct",IF(Inputs!$D$149="Generalist / Non-specialist Community Visits (Children)",Inputs!$C$149/'Activity levels'!$J15,0),IF(Inputs!$B$149="Indirect",IF(Inputs!$E$149="Headcount",Inputs!$C$149*'Allocation Drivers'!B15/'Allocation Drivers'!$B$23/'Activity levels'!$J15,IF(Inputs!$E$149="Floor Space",Inputs!$C$149*'Allocation Drivers'!C15/'Allocation Drivers'!$C$23/'Activity levels'!$J15,IF(Inputs!$E$149="Finance Time",Inputs!$C$149*'Allocation Drivers'!D15/'Allocation Drivers'!$D$23/'Activity levels'!$J15,IF(Inputs!$E$149="Meals Provided",Inputs!$C$149*'Allocation Drivers'!E15/'Allocation Drivers'!$E$23/'Activity levels'!$J15,IF(Inputs!$E$149="Clinical Time",Inputs!$C$149*'Allocation Drivers'!F15/'Allocation Drivers'!$F$23/'Activity levels'!$J15,0))))),0))</f>
        <v>#DIV/0!</v>
      </c>
      <c r="O110" s="7" t="e">
        <f>IF(Inputs!$B$149="Direct",IF(Inputs!$D$149="Do not use",Inputs!$C$149/'Activity levels'!$J17,0),IF(Inputs!$B$149="Indirect",IF(Inputs!$E$149="Headcount",Inputs!$C$149*'Allocation Drivers'!B16/'Allocation Drivers'!$B$23/'Activity levels'!$J17,IF(Inputs!$E$149="Floor Space",Inputs!$C$149*'Allocation Drivers'!C16/'Allocation Drivers'!$C$23/'Activity levels'!$J17,IF(Inputs!$E$149="Finance Time",Inputs!$C$149*'Allocation Drivers'!D16/'Allocation Drivers'!$D$23/'Activity levels'!$J17,IF(Inputs!$E$149="Meals Provided",Inputs!$C$149*'Allocation Drivers'!E16/'Allocation Drivers'!$E$23/'Activity levels'!$J17,IF(Inputs!$E$149="Clinical Time",Inputs!$C$149*'Allocation Drivers'!F16/'Allocation Drivers'!$F$23/'Activity levels'!$J17,0))))),0))</f>
        <v>#DIV/0!</v>
      </c>
      <c r="P110" s="7" t="e">
        <f>IF(Inputs!$B$149="Direct",IF(Inputs!$D$149="Do not use",Inputs!$C$149/'Activity levels'!$J18,0),IF(Inputs!$B$149="Indirect",IF(Inputs!$E$149="Headcount",Inputs!$C$149*'Allocation Drivers'!B17/'Allocation Drivers'!$B$23/'Activity levels'!$J18,IF(Inputs!$E$149="Floor Space",Inputs!$C$149*'Allocation Drivers'!C17/'Allocation Drivers'!$C$23/'Activity levels'!$J18,IF(Inputs!$E$149="Finance Time",Inputs!$C$149*'Allocation Drivers'!D17/'Allocation Drivers'!$D$23/'Activity levels'!$J18,IF(Inputs!$E$149="Meals Provided",Inputs!$C$149*'Allocation Drivers'!E17/'Allocation Drivers'!$E$23/'Activity levels'!$J18,IF(Inputs!$E$149="Clinical Time",Inputs!$C$149*'Allocation Drivers'!F17/'Allocation Drivers'!$F$23/'Activity levels'!$J18,0))))),0))</f>
        <v>#DIV/0!</v>
      </c>
      <c r="Q110" s="7" t="e">
        <f>IF(Inputs!$B$149="Direct",IF(Inputs!$D$149="Bereavement / Family support / Living well (Children)",Inputs!$C$149/'Activity levels'!$J19,0),IF(Inputs!$B$149="Indirect",IF(Inputs!$E$149="Headcount",Inputs!$C$149*'Allocation Drivers'!B18/'Allocation Drivers'!$B$23/'Activity levels'!$J19,IF(Inputs!$E$149="Floor Space",Inputs!$C$149*'Allocation Drivers'!C18/'Allocation Drivers'!$C$23/'Activity levels'!$J19,IF(Inputs!$E$149="Finance Time",Inputs!$C$149*'Allocation Drivers'!D18/'Allocation Drivers'!$D$23/'Activity levels'!$J19,IF(Inputs!$E$149="Meals Provided",Inputs!$C$149*'Allocation Drivers'!E18/'Allocation Drivers'!$E$23/'Activity levels'!$J19,IF(Inputs!$E$149="Clinical Time",Inputs!$C$149*'Allocation Drivers'!F18/'Allocation Drivers'!$F$23/'Activity levels'!$J19,0))))),0))</f>
        <v>#DIV/0!</v>
      </c>
    </row>
    <row r="111" spans="1:17" x14ac:dyDescent="0.2">
      <c r="A111" t="s">
        <v>166</v>
      </c>
      <c r="B111" s="7" t="e">
        <f>IF(Inputs!$B$150="Direct",IF(Inputs!$D$150="Inpatient (Adult)",Inputs!$C$150/'Activity levels'!$J4,0),IF(Inputs!$B$150="Indirect",IF(Inputs!$E$150="Headcount",Inputs!$C$150*'Allocation Drivers'!B4/'Allocation Drivers'!$B$23/'Activity levels'!$J4,IF(Inputs!$E$150="Floor Space",Inputs!$C$150*'Allocation Drivers'!C4/'Allocation Drivers'!$C$23/'Activity levels'!$J4,IF(Inputs!$E$150="Finance Time",Inputs!$C$150*'Allocation Drivers'!D4/'Allocation Drivers'!$D$23/'Activity levels'!$J4,IF(Inputs!$E$150="Meals Provided",Inputs!$C$150*'Allocation Drivers'!E4/'Allocation Drivers'!$E$23/'Activity levels'!$J4,IF(Inputs!$E$150="Clinical Time",Inputs!$C$150*'Allocation Drivers'!F4/'Allocation Drivers'!$F$23/'Activity levels'!$J4,0))))),0))</f>
        <v>#DIV/0!</v>
      </c>
      <c r="C111" s="7" t="e">
        <f>IF(Inputs!$B$150="Direct",IF(Inputs!$D$150="Outpatient / Hospital Inreach (Adult)",Inputs!$C$150/'Activity levels'!$J5,0),IF(Inputs!$B$150="Indirect",IF(Inputs!$E$150="Headcount",Inputs!$C$150*'Allocation Drivers'!B5/'Allocation Drivers'!$B$23/'Activity levels'!$J5,IF(Inputs!$E$150="Floor Space",Inputs!$C$150*'Allocation Drivers'!C5/'Allocation Drivers'!$C$23/'Activity levels'!$J5,IF(Inputs!$E$150="Finance Time",Inputs!$C$150*'Allocation Drivers'!D5/'Allocation Drivers'!$D$23/'Activity levels'!$J5,IF(Inputs!$E$150="Meals Provided",Inputs!$C$150*'Allocation Drivers'!E5/'Allocation Drivers'!$E$23/'Activity levels'!$J5,IF(Inputs!$E$150="Clinical Time",Inputs!$C$150*'Allocation Drivers'!F5/'Allocation Drivers'!$F$23/'Activity levels'!$J5,0))))),0))</f>
        <v>#DIV/0!</v>
      </c>
      <c r="D111" s="7" t="e">
        <f>IF(Inputs!$B$150="Direct",IF(Inputs!$D$150="Specialist Care at Home (Hospice at Home / Rapid Response etc) (Adult)",Inputs!$C$150/'Activity levels'!$J6,0),IF(Inputs!$B$150="Indirect",IF(Inputs!$E$150="Headcount",Inputs!$C$150*'Allocation Drivers'!B6/'Allocation Drivers'!$B$23/'Activity levels'!$J6,IF(Inputs!$E$150="Floor Space",Inputs!$C$150*'Allocation Drivers'!C6/'Allocation Drivers'!$C$23/'Activity levels'!$J6,IF(Inputs!$E$150="Finance Time",Inputs!$C$150*'Allocation Drivers'!D6/'Allocation Drivers'!$D$23/'Activity levels'!$J6,IF(Inputs!$E$150="Meals Provided",Inputs!$C$150*'Allocation Drivers'!E6/'Allocation Drivers'!$E$23/'Activity levels'!$J6,IF(Inputs!$E$150="Clinical Time",Inputs!$C$150*'Allocation Drivers'!F6/'Allocation Drivers'!$F$23/'Activity levels'!$J6,0))))),0))</f>
        <v>#DIV/0!</v>
      </c>
      <c r="E111" s="7" t="e">
        <f>IF(Inputs!$B$150="Direct",IF(Inputs!$D$150="Generalist / Non-specialist Community Visits (Adult)",Inputs!$C$150/'Activity levels'!$J7,0),IF(Inputs!$B$150="Indirect",IF(Inputs!$E$150="Headcount",Inputs!$C$150*'Allocation Drivers'!B7/'Allocation Drivers'!$B$23/'Activity levels'!$J7,IF(Inputs!$E$150="Floor Space",Inputs!$C$150*'Allocation Drivers'!C7/'Allocation Drivers'!$C$23/'Activity levels'!$J7,IF(Inputs!$E$150="Finance Time",Inputs!$C$150*'Allocation Drivers'!D7/'Allocation Drivers'!$D$23/'Activity levels'!$J7,IF(Inputs!$E$150="Meals Provided",Inputs!$C$150*'Allocation Drivers'!E7/'Allocation Drivers'!$E$23/'Activity levels'!$J7,IF(Inputs!$E$150="Clinical Time",Inputs!$C$150*'Allocation Drivers'!F7/'Allocation Drivers'!$F$23/'Activity levels'!$J7,0))))),0))</f>
        <v>#DIV/0!</v>
      </c>
      <c r="F111" s="7" t="e">
        <f>IF(Inputs!$B$150="Direct",IF(Inputs!$D$150="Domicilliary Care",Inputs!$C$150/'Activity levels'!$J16,0),IF(Inputs!$B$150="Indirect",IF(Inputs!$E$150="Headcount",Inputs!$C$150*'Allocation Drivers'!B15/'Allocation Drivers'!$B$23/'Activity levels'!$J16,IF(Inputs!$E$150="Floor Space",Inputs!$C$150*'Allocation Drivers'!C15/'Allocation Drivers'!$C$23/'Activity levels'!$J16,IF(Inputs!$E$150="Finance Time",Inputs!$C$150*'Allocation Drivers'!D15/'Allocation Drivers'!$D$23/'Activity levels'!$J16,IF(Inputs!$E$150="Meals Provided",Inputs!$C$150*'Allocation Drivers'!E15/'Allocation Drivers'!$E$23/'Activity levels'!$J16,IF(Inputs!$E$150="Clinical Time",Inputs!$C$150*'Allocation Drivers'!F15/'Allocation Drivers'!$F$23/'Activity levels'!$J16,0))))),0))</f>
        <v>#DIV/0!</v>
      </c>
      <c r="G111" s="7" t="e">
        <f>IF(Inputs!$B$150="Direct",IF(Inputs!$D$150="Lymphoedema",Inputs!$C$150/'Activity levels'!$J8,0),IF(Inputs!$B$150="Indirect",IF(Inputs!$E$150="Headcount",Inputs!$C$150*'Allocation Drivers'!B8/'Allocation Drivers'!$B$23/'Activity levels'!$J8,IF(Inputs!$E$150="Floor Space",Inputs!$C$150*'Allocation Drivers'!C8/'Allocation Drivers'!$C$23/'Activity levels'!$J8,IF(Inputs!$E$150="Finance Time",Inputs!$C$150*'Allocation Drivers'!D8/'Allocation Drivers'!$D$23/'Activity levels'!$J8,IF(Inputs!$E$150="Meals Provided",Inputs!$C$150*'Allocation Drivers'!E8/'Allocation Drivers'!$E$23/'Activity levels'!$J8,IF(Inputs!$E$150="Clinical Time",Inputs!$C$150*'Allocation Drivers'!F8/'Allocation Drivers'!$F$23/'Activity levels'!$J8,0))))),0))</f>
        <v>#DIV/0!</v>
      </c>
      <c r="H111" s="7" t="e">
        <f>IF(Inputs!$B$150="Direct",IF(Inputs!$D$150="Education",Inputs!$C$150/'Activity levels'!$J9,0),IF(Inputs!$B$150="Indirect",IF(Inputs!$E$150="Headcount",Inputs!$C$150*'Allocation Drivers'!B9/'Allocation Drivers'!$B$23/'Activity levels'!$J9,IF(Inputs!$E$150="Floor Space",Inputs!$C$150*'Allocation Drivers'!C9/'Allocation Drivers'!$C$23/'Activity levels'!$J9,IF(Inputs!$E$150="Finance Time",Inputs!$C$150*'Allocation Drivers'!D9/'Allocation Drivers'!$D$23/'Activity levels'!$J9,IF(Inputs!$E$150="Meals Provided",Inputs!$C$150*'Allocation Drivers'!E9/'Allocation Drivers'!$E$23/'Activity levels'!$J9,IF(Inputs!$E$150="Clinical Time",Inputs!$C$150*'Allocation Drivers'!F9/'Allocation Drivers'!$F$23/'Activity levels'!$J9,0))))),0))</f>
        <v>#DIV/0!</v>
      </c>
      <c r="I111" s="7" t="e">
        <f>IF(Inputs!$B$150="Direct",IF(Inputs!$D$150="Research",Inputs!$C$150/'Activity levels'!$J10,0),IF(Inputs!$B$150="Indirect",IF(Inputs!$E$150="Headcount",Inputs!$C$150*'Allocation Drivers'!B10/'Allocation Drivers'!$B$23/'Activity levels'!$J10,IF(Inputs!$E$150="Floor Space",Inputs!$C$150*'Allocation Drivers'!C10/'Allocation Drivers'!$C$23/'Activity levels'!$J10,IF(Inputs!$E$150="Finance Time",Inputs!$C$150*'Allocation Drivers'!D10/'Allocation Drivers'!$D$23/'Activity levels'!$J10,IF(Inputs!$E$150="Meals Provided",Inputs!$C$150*'Allocation Drivers'!E10/'Allocation Drivers'!$E$23/'Activity levels'!$J10,IF(Inputs!$E$150="Clinical Time",Inputs!$C$150*'Allocation Drivers'!F10/'Allocation Drivers'!$F$23/'Activity levels'!$J10,0))))),0))</f>
        <v>#DIV/0!</v>
      </c>
      <c r="J111" s="7" t="e">
        <f>IF(Inputs!$B$150="Direct",IF(Inputs!$D$150="Bereavement / Family Support / Living Well (Adult)",Inputs!$C$150/'Activity levels'!$J11,0),IF(Inputs!$B$150="Indirect",IF(Inputs!$E$150="Headcount",Inputs!$C$150*'Allocation Drivers'!B11/'Allocation Drivers'!$B$23/'Activity levels'!$J11,IF(Inputs!$E$150="Floor Space",Inputs!$C$150*'Allocation Drivers'!C11/'Allocation Drivers'!$C$23/'Activity levels'!$J11,IF(Inputs!$E$150="Finance Time",Inputs!$C$150*'Allocation Drivers'!D11/'Allocation Drivers'!$D$23/'Activity levels'!$J11,IF(Inputs!$E$150="Meals Provided",Inputs!$C$150*'Allocation Drivers'!E11/'Allocation Drivers'!$E$23/'Activity levels'!$J11,IF(Inputs!$E$150="Clinical Time",Inputs!$C$150*'Allocation Drivers'!F11/'Allocation Drivers'!$F$23/'Activity levels'!$J11,0))))),0))</f>
        <v>#DIV/0!</v>
      </c>
      <c r="K111" s="7" t="e">
        <f>IF(Inputs!$B$150="Direct",IF(Inputs!$D$150="Inpatient (Children)",Inputs!$C$150/'Activity levels'!$J12,0),IF(Inputs!$B$150="Indirect",IF(Inputs!$E$150="Headcount",Inputs!$C$150*'Allocation Drivers'!B12/'Allocation Drivers'!$B$23/'Activity levels'!$J12,IF(Inputs!$E$150="Floor Space",Inputs!$C$150*'Allocation Drivers'!C12/'Allocation Drivers'!$C$23/'Activity levels'!$J12,IF(Inputs!$E$150="Finance Time",Inputs!$C$150*'Allocation Drivers'!D12/'Allocation Drivers'!$D$23/'Activity levels'!$J12,IF(Inputs!$E$150="Meals Provided",Inputs!$C$150*'Allocation Drivers'!E12/'Allocation Drivers'!$E$23/'Activity levels'!$J12,IF(Inputs!$E$150="Clinical Time",Inputs!$C$150*'Allocation Drivers'!F12/'Allocation Drivers'!$F$23/'Activity levels'!$J12,0))))),0))</f>
        <v>#DIV/0!</v>
      </c>
      <c r="L111" s="7" t="e">
        <f>IF(Inputs!$B$150="Direct",IF(Inputs!$D$150="Outpatient  / Hospital Inreach (Children)",Inputs!$C$150/'Activity levels'!$J13,0),IF(Inputs!$B$150="Indirect",IF(Inputs!$E$150="Headcount",Inputs!$C$150*'Allocation Drivers'!B13/'Allocation Drivers'!$B$23/'Activity levels'!$J13,IF(Inputs!$E$150="Floor Space",Inputs!$C$150*'Allocation Drivers'!C13/'Allocation Drivers'!$C$23/'Activity levels'!$J13,IF(Inputs!$E$150="Finance Time",Inputs!$C$150*'Allocation Drivers'!D13/'Allocation Drivers'!$D$23/'Activity levels'!$J13,IF(Inputs!$E$150="Meals Provided",Inputs!$C$150*'Allocation Drivers'!E13/'Allocation Drivers'!$E$23/'Activity levels'!$J13,IF(Inputs!$E$150="Clinical Time",Inputs!$C$150*'Allocation Drivers'!F13/'Allocation Drivers'!$F$23/'Activity levels'!$J13,0))))),0))</f>
        <v>#DIV/0!</v>
      </c>
      <c r="M111" s="7" t="e">
        <f>IF(Inputs!$B$150="Direct",IF(Inputs!$D$150="Specialist Care at Home (Hospice at Home / Rapid Response etc) (Children)",Inputs!$C$150/'Activity levels'!$J14,0),IF(Inputs!$B$150="Indirect",IF(Inputs!$E$150="Headcount",Inputs!$C$150*'Allocation Drivers'!B14/'Allocation Drivers'!$B$23/'Activity levels'!$J14,IF(Inputs!$E$150="Floor Space",Inputs!$C$150*'Allocation Drivers'!C14/'Allocation Drivers'!$C$23/'Activity levels'!$J14,IF(Inputs!$E$150="Finance Time",Inputs!$C$150*'Allocation Drivers'!D14/'Allocation Drivers'!$D$23/'Activity levels'!$J14,IF(Inputs!$E$150="Meals Provided",Inputs!$C$150*'Allocation Drivers'!E14/'Allocation Drivers'!$E$23/'Activity levels'!$J14,IF(Inputs!$E$150="Clinical Time",Inputs!$C$150*'Allocation Drivers'!F14/'Allocation Drivers'!$F$23/'Activity levels'!$J14,0))))),0))</f>
        <v>#DIV/0!</v>
      </c>
      <c r="N111" s="7" t="e">
        <f>IF(Inputs!$B$150="Direct",IF(Inputs!$D$150="Generalist / Non-specialist Community Visits (Children)",Inputs!$C$150/'Activity levels'!$J15,0),IF(Inputs!$B$150="Indirect",IF(Inputs!$E$150="Headcount",Inputs!$C$150*'Allocation Drivers'!B15/'Allocation Drivers'!$B$23/'Activity levels'!$J15,IF(Inputs!$E$150="Floor Space",Inputs!$C$150*'Allocation Drivers'!C15/'Allocation Drivers'!$C$23/'Activity levels'!$J15,IF(Inputs!$E$150="Finance Time",Inputs!$C$150*'Allocation Drivers'!D15/'Allocation Drivers'!$D$23/'Activity levels'!$J15,IF(Inputs!$E$150="Meals Provided",Inputs!$C$150*'Allocation Drivers'!E15/'Allocation Drivers'!$E$23/'Activity levels'!$J15,IF(Inputs!$E$150="Clinical Time",Inputs!$C$150*'Allocation Drivers'!F15/'Allocation Drivers'!$F$23/'Activity levels'!$J15,0))))),0))</f>
        <v>#DIV/0!</v>
      </c>
      <c r="O111" s="7" t="e">
        <f>IF(Inputs!$B$150="Direct",IF(Inputs!$D$150="Do not use",Inputs!$C$150/'Activity levels'!$J17,0),IF(Inputs!$B$150="Indirect",IF(Inputs!$E$150="Headcount",Inputs!$C$150*'Allocation Drivers'!B16/'Allocation Drivers'!$B$23/'Activity levels'!$J17,IF(Inputs!$E$150="Floor Space",Inputs!$C$150*'Allocation Drivers'!C16/'Allocation Drivers'!$C$23/'Activity levels'!$J17,IF(Inputs!$E$150="Finance Time",Inputs!$C$150*'Allocation Drivers'!D16/'Allocation Drivers'!$D$23/'Activity levels'!$J17,IF(Inputs!$E$150="Meals Provided",Inputs!$C$150*'Allocation Drivers'!E16/'Allocation Drivers'!$E$23/'Activity levels'!$J17,IF(Inputs!$E$150="Clinical Time",Inputs!$C$150*'Allocation Drivers'!F16/'Allocation Drivers'!$F$23/'Activity levels'!$J17,0))))),0))</f>
        <v>#DIV/0!</v>
      </c>
      <c r="P111" s="7" t="e">
        <f>IF(Inputs!$B$150="Direct",IF(Inputs!$D$150="Do not use",Inputs!$C$150/'Activity levels'!$J18,0),IF(Inputs!$B$150="Indirect",IF(Inputs!$E$150="Headcount",Inputs!$C$150*'Allocation Drivers'!B17/'Allocation Drivers'!$B$23/'Activity levels'!$J18,IF(Inputs!$E$150="Floor Space",Inputs!$C$150*'Allocation Drivers'!C17/'Allocation Drivers'!$C$23/'Activity levels'!$J18,IF(Inputs!$E$150="Finance Time",Inputs!$C$150*'Allocation Drivers'!D17/'Allocation Drivers'!$D$23/'Activity levels'!$J18,IF(Inputs!$E$150="Meals Provided",Inputs!$C$150*'Allocation Drivers'!E17/'Allocation Drivers'!$E$23/'Activity levels'!$J18,IF(Inputs!$E$150="Clinical Time",Inputs!$C$150*'Allocation Drivers'!F17/'Allocation Drivers'!$F$23/'Activity levels'!$J18,0))))),0))</f>
        <v>#DIV/0!</v>
      </c>
      <c r="Q111" s="7" t="e">
        <f>IF(Inputs!$B$150="Direct",IF(Inputs!$D$150="Bereavement / Family support / Living well (Children)",Inputs!$C$150/'Activity levels'!$J19,0),IF(Inputs!$B$150="Indirect",IF(Inputs!$E$150="Headcount",Inputs!$C$150*'Allocation Drivers'!B18/'Allocation Drivers'!$B$23/'Activity levels'!$J19,IF(Inputs!$E$150="Floor Space",Inputs!$C$150*'Allocation Drivers'!C18/'Allocation Drivers'!$C$23/'Activity levels'!$J19,IF(Inputs!$E$150="Finance Time",Inputs!$C$150*'Allocation Drivers'!D18/'Allocation Drivers'!$D$23/'Activity levels'!$J19,IF(Inputs!$E$150="Meals Provided",Inputs!$C$150*'Allocation Drivers'!E18/'Allocation Drivers'!$E$23/'Activity levels'!$J19,IF(Inputs!$E$150="Clinical Time",Inputs!$C$150*'Allocation Drivers'!F18/'Allocation Drivers'!$F$23/'Activity levels'!$J19,0))))),0))</f>
        <v>#DIV/0!</v>
      </c>
    </row>
    <row r="112" spans="1:17" x14ac:dyDescent="0.2">
      <c r="A112" t="s">
        <v>168</v>
      </c>
      <c r="B112" s="7" t="e">
        <f>IF(Inputs!$B$151="Direct",IF(Inputs!$D$151="Inpatient (Adult)",Inputs!$C$151/'Activity levels'!$J4,0),IF(Inputs!$B$151="Indirect",IF(Inputs!$E$151="Headcount",Inputs!$C$151*'Allocation Drivers'!B4/'Allocation Drivers'!$B$23/'Activity levels'!$J4,IF(Inputs!$E$151="Floor Space",Inputs!$C$151*'Allocation Drivers'!C4/'Allocation Drivers'!$C$23/'Activity levels'!$J4,IF(Inputs!$E$151="Finance Time",Inputs!$C$151*'Allocation Drivers'!D4/'Allocation Drivers'!$D$23/'Activity levels'!$J4,IF(Inputs!$E$151="Meals Provided",Inputs!$C$151*'Allocation Drivers'!E4/'Allocation Drivers'!$E$23/'Activity levels'!$J4,IF(Inputs!$E$151="Clinical Time",Inputs!$C$151*'Allocation Drivers'!F4/'Allocation Drivers'!$F$23/'Activity levels'!$J4,0))))),0))</f>
        <v>#DIV/0!</v>
      </c>
      <c r="C112" s="7" t="e">
        <f>IF(Inputs!$B$151="Direct",IF(Inputs!$D$151="Outpatient / Hospital Inreach (Adult)",Inputs!$C$151/'Activity levels'!$J5,0),IF(Inputs!$B$151="Indirect",IF(Inputs!$E$151="Headcount",Inputs!$C$151*'Allocation Drivers'!B5/'Allocation Drivers'!$B$23/'Activity levels'!$J5,IF(Inputs!$E$151="Floor Space",Inputs!$C$151*'Allocation Drivers'!C5/'Allocation Drivers'!$C$23/'Activity levels'!$J5,IF(Inputs!$E$151="Finance Time",Inputs!$C$151*'Allocation Drivers'!D5/'Allocation Drivers'!$D$23/'Activity levels'!$J5,IF(Inputs!$E$151="Meals Provided",Inputs!$C$151*'Allocation Drivers'!E5/'Allocation Drivers'!$E$23/'Activity levels'!$J5,IF(Inputs!$E$151="Clinical Time",Inputs!$C$151*'Allocation Drivers'!F5/'Allocation Drivers'!$F$23/'Activity levels'!$J5,0))))),0))</f>
        <v>#DIV/0!</v>
      </c>
      <c r="D112" s="7" t="e">
        <f>IF(Inputs!$B$151="Direct",IF(Inputs!$D$151="Specialist Care at Home (Hospice at Home / Rapid Response etc) (Adult)",Inputs!$C$151/'Activity levels'!$J6,0),IF(Inputs!$B$151="Indirect",IF(Inputs!$E$151="Headcount",Inputs!$C$151*'Allocation Drivers'!B6/'Allocation Drivers'!$B$23/'Activity levels'!$J6,IF(Inputs!$E$151="Floor Space",Inputs!$C$151*'Allocation Drivers'!C6/'Allocation Drivers'!$C$23/'Activity levels'!$J6,IF(Inputs!$E$151="Finance Time",Inputs!$C$151*'Allocation Drivers'!D6/'Allocation Drivers'!$D$23/'Activity levels'!$J6,IF(Inputs!$E$151="Meals Provided",Inputs!$C$151*'Allocation Drivers'!E6/'Allocation Drivers'!$E$23/'Activity levels'!$J6,IF(Inputs!$E$151="Clinical Time",Inputs!$C$151*'Allocation Drivers'!F6/'Allocation Drivers'!$F$23/'Activity levels'!$J6,0))))),0))</f>
        <v>#DIV/0!</v>
      </c>
      <c r="E112" s="7" t="e">
        <f>IF(Inputs!$B$151="Direct",IF(Inputs!$D$151="Generalist / Non-specialist Community Visits (Adult)",Inputs!$C$151/'Activity levels'!$J7,0),IF(Inputs!$B$151="Indirect",IF(Inputs!$E$151="Headcount",Inputs!$C$151*'Allocation Drivers'!B7/'Allocation Drivers'!$B$23/'Activity levels'!$J7,IF(Inputs!$E$151="Floor Space",Inputs!$C$151*'Allocation Drivers'!C7/'Allocation Drivers'!$C$23/'Activity levels'!$J7,IF(Inputs!$E$151="Finance Time",Inputs!$C$151*'Allocation Drivers'!D7/'Allocation Drivers'!$D$23/'Activity levels'!$J7,IF(Inputs!$E$151="Meals Provided",Inputs!$C$151*'Allocation Drivers'!E7/'Allocation Drivers'!$E$23/'Activity levels'!$J7,IF(Inputs!$E$151="Clinical Time",Inputs!$C$151*'Allocation Drivers'!F7/'Allocation Drivers'!$F$23/'Activity levels'!$J7,0))))),0))</f>
        <v>#DIV/0!</v>
      </c>
      <c r="F112" s="7" t="e">
        <f>IF(Inputs!$B$151="Direct",IF(Inputs!$D$151="Domicilliary Care",Inputs!$C$151/'Activity levels'!$J16,0),IF(Inputs!$B$151="Indirect",IF(Inputs!$E$151="Headcount",Inputs!$C$151*'Allocation Drivers'!B15/'Allocation Drivers'!$B$23/'Activity levels'!$J16,IF(Inputs!$E$151="Floor Space",Inputs!$C$151*'Allocation Drivers'!C15/'Allocation Drivers'!$C$23/'Activity levels'!$J16,IF(Inputs!$E$151="Finance Time",Inputs!$C$151*'Allocation Drivers'!D15/'Allocation Drivers'!$D$23/'Activity levels'!$J16,IF(Inputs!$E$151="Meals Provided",Inputs!$C$151*'Allocation Drivers'!E15/'Allocation Drivers'!$E$23/'Activity levels'!$J16,IF(Inputs!$E$151="Clinical Time",Inputs!$C$151*'Allocation Drivers'!F15/'Allocation Drivers'!$F$23/'Activity levels'!$J16,0))))),0))</f>
        <v>#DIV/0!</v>
      </c>
      <c r="G112" s="7" t="e">
        <f>IF(Inputs!$B$151="Direct",IF(Inputs!$D$151="Lymphoedema",Inputs!$C$151/'Activity levels'!$J8,0),IF(Inputs!$B$151="Indirect",IF(Inputs!$E$151="Headcount",Inputs!$C$151*'Allocation Drivers'!B8/'Allocation Drivers'!$B$23/'Activity levels'!$J8,IF(Inputs!$E$151="Floor Space",Inputs!$C$151*'Allocation Drivers'!C8/'Allocation Drivers'!$C$23/'Activity levels'!$J8,IF(Inputs!$E$151="Finance Time",Inputs!$C$151*'Allocation Drivers'!D8/'Allocation Drivers'!$D$23/'Activity levels'!$J8,IF(Inputs!$E$151="Meals Provided",Inputs!$C$151*'Allocation Drivers'!E8/'Allocation Drivers'!$E$23/'Activity levels'!$J8,IF(Inputs!$E$151="Clinical Time",Inputs!$C$151*'Allocation Drivers'!F8/'Allocation Drivers'!$F$23/'Activity levels'!$J8,0))))),0))</f>
        <v>#DIV/0!</v>
      </c>
      <c r="H112" s="7" t="e">
        <f>IF(Inputs!$B$151="Direct",IF(Inputs!$D$151="Education",Inputs!$C$151/'Activity levels'!$J9,0),IF(Inputs!$B$151="Indirect",IF(Inputs!$E$151="Headcount",Inputs!$C$151*'Allocation Drivers'!B9/'Allocation Drivers'!$B$23/'Activity levels'!$J9,IF(Inputs!$E$151="Floor Space",Inputs!$C$151*'Allocation Drivers'!C9/'Allocation Drivers'!$C$23/'Activity levels'!$J9,IF(Inputs!$E$151="Finance Time",Inputs!$C$151*'Allocation Drivers'!D9/'Allocation Drivers'!$D$23/'Activity levels'!$J9,IF(Inputs!$E$151="Meals Provided",Inputs!$C$151*'Allocation Drivers'!E9/'Allocation Drivers'!$E$23/'Activity levels'!$J9,IF(Inputs!$E$151="Clinical Time",Inputs!$C$151*'Allocation Drivers'!F9/'Allocation Drivers'!$F$23/'Activity levels'!$J9,0))))),0))</f>
        <v>#DIV/0!</v>
      </c>
      <c r="I112" s="7" t="e">
        <f>IF(Inputs!$B$151="Direct",IF(Inputs!$D$151="Research",Inputs!$C$151/'Activity levels'!$J10,0),IF(Inputs!$B$151="Indirect",IF(Inputs!$E$151="Headcount",Inputs!$C$151*'Allocation Drivers'!B10/'Allocation Drivers'!$B$23/'Activity levels'!$J10,IF(Inputs!$E$151="Floor Space",Inputs!$C$151*'Allocation Drivers'!C10/'Allocation Drivers'!$C$23/'Activity levels'!$J10,IF(Inputs!$E$151="Finance Time",Inputs!$C$151*'Allocation Drivers'!D10/'Allocation Drivers'!$D$23/'Activity levels'!$J10,IF(Inputs!$E$151="Meals Provided",Inputs!$C$151*'Allocation Drivers'!E10/'Allocation Drivers'!$E$23/'Activity levels'!$J10,IF(Inputs!$E$151="Clinical Time",Inputs!$C$151*'Allocation Drivers'!F10/'Allocation Drivers'!$F$23/'Activity levels'!$J10,0))))),0))</f>
        <v>#DIV/0!</v>
      </c>
      <c r="J112" s="7" t="e">
        <f>IF(Inputs!$B$151="Direct",IF(Inputs!$D$151="Bereavement / Family Support / Living Well (Adult)",Inputs!$C$151/'Activity levels'!$J11,0),IF(Inputs!$B$151="Indirect",IF(Inputs!$E$151="Headcount",Inputs!$C$151*'Allocation Drivers'!B11/'Allocation Drivers'!$B$23/'Activity levels'!$J11,IF(Inputs!$E$151="Floor Space",Inputs!$C$151*'Allocation Drivers'!C11/'Allocation Drivers'!$C$23/'Activity levels'!$J11,IF(Inputs!$E$151="Finance Time",Inputs!$C$151*'Allocation Drivers'!D11/'Allocation Drivers'!$D$23/'Activity levels'!$J11,IF(Inputs!$E$151="Meals Provided",Inputs!$C$151*'Allocation Drivers'!E11/'Allocation Drivers'!$E$23/'Activity levels'!$J11,IF(Inputs!$E$151="Clinical Time",Inputs!$C$151*'Allocation Drivers'!F11/'Allocation Drivers'!$F$23/'Activity levels'!$J11,0))))),0))</f>
        <v>#DIV/0!</v>
      </c>
      <c r="K112" s="7" t="e">
        <f>IF(Inputs!$B$151="Direct",IF(Inputs!$D$151="Inpatient (Children)",Inputs!$C$151/'Activity levels'!$J12,0),IF(Inputs!$B$151="Indirect",IF(Inputs!$E$151="Headcount",Inputs!$C$151*'Allocation Drivers'!B12/'Allocation Drivers'!$B$23/'Activity levels'!$J12,IF(Inputs!$E$151="Floor Space",Inputs!$C$151*'Allocation Drivers'!C12/'Allocation Drivers'!$C$23/'Activity levels'!$J12,IF(Inputs!$E$151="Finance Time",Inputs!$C$151*'Allocation Drivers'!D12/'Allocation Drivers'!$D$23/'Activity levels'!$J12,IF(Inputs!$E$151="Meals Provided",Inputs!$C$151*'Allocation Drivers'!E12/'Allocation Drivers'!$E$23/'Activity levels'!$J12,IF(Inputs!$E$151="Clinical Time",Inputs!$C$151*'Allocation Drivers'!F12/'Allocation Drivers'!$F$23/'Activity levels'!$J12,0))))),0))</f>
        <v>#DIV/0!</v>
      </c>
      <c r="L112" s="7" t="e">
        <f>IF(Inputs!$B$151="Direct",IF(Inputs!$D$151="Outpatient  / Hospital Inreach (Children)",Inputs!$C$151/'Activity levels'!$J13,0),IF(Inputs!$B$151="Indirect",IF(Inputs!$E$151="Headcount",Inputs!$C$151*'Allocation Drivers'!B13/'Allocation Drivers'!$B$23/'Activity levels'!$J13,IF(Inputs!$E$151="Floor Space",Inputs!$C$151*'Allocation Drivers'!C13/'Allocation Drivers'!$C$23/'Activity levels'!$J13,IF(Inputs!$E$151="Finance Time",Inputs!$C$151*'Allocation Drivers'!D13/'Allocation Drivers'!$D$23/'Activity levels'!$J13,IF(Inputs!$E$151="Meals Provided",Inputs!$C$151*'Allocation Drivers'!E13/'Allocation Drivers'!$E$23/'Activity levels'!$J13,IF(Inputs!$E$151="Clinical Time",Inputs!$C$151*'Allocation Drivers'!F13/'Allocation Drivers'!$F$23/'Activity levels'!$J13,0))))),0))</f>
        <v>#DIV/0!</v>
      </c>
      <c r="M112" s="7" t="e">
        <f>IF(Inputs!$B$151="Direct",IF(Inputs!$D$151="Specialist Care at Home (Hospice at Home / Rapid Response etc) (Children)",Inputs!$C$151/'Activity levels'!$J14,0),IF(Inputs!$B$151="Indirect",IF(Inputs!$E$151="Headcount",Inputs!$C$151*'Allocation Drivers'!B14/'Allocation Drivers'!$B$23/'Activity levels'!$J14,IF(Inputs!$E$151="Floor Space",Inputs!$C$151*'Allocation Drivers'!C14/'Allocation Drivers'!$C$23/'Activity levels'!$J14,IF(Inputs!$E$151="Finance Time",Inputs!$C$151*'Allocation Drivers'!D14/'Allocation Drivers'!$D$23/'Activity levels'!$J14,IF(Inputs!$E$151="Meals Provided",Inputs!$C$151*'Allocation Drivers'!E14/'Allocation Drivers'!$E$23/'Activity levels'!$J14,IF(Inputs!$E$151="Clinical Time",Inputs!$C$151*'Allocation Drivers'!F14/'Allocation Drivers'!$F$23/'Activity levels'!$J14,0))))),0))</f>
        <v>#DIV/0!</v>
      </c>
      <c r="N112" s="7" t="e">
        <f>IF(Inputs!$B$151="Direct",IF(Inputs!$D$151="Generalist / Non-specialist Community Visits (Children)",Inputs!$C$151/'Activity levels'!$J15,0),IF(Inputs!$B$151="Indirect",IF(Inputs!$E$151="Headcount",Inputs!$C$151*'Allocation Drivers'!B15/'Allocation Drivers'!$B$23/'Activity levels'!$J15,IF(Inputs!$E$151="Floor Space",Inputs!$C$151*'Allocation Drivers'!C15/'Allocation Drivers'!$C$23/'Activity levels'!$J15,IF(Inputs!$E$151="Finance Time",Inputs!$C$151*'Allocation Drivers'!D15/'Allocation Drivers'!$D$23/'Activity levels'!$J15,IF(Inputs!$E$151="Meals Provided",Inputs!$C$151*'Allocation Drivers'!E15/'Allocation Drivers'!$E$23/'Activity levels'!$J15,IF(Inputs!$E$151="Clinical Time",Inputs!$C$151*'Allocation Drivers'!F15/'Allocation Drivers'!$F$23/'Activity levels'!$J15,0))))),0))</f>
        <v>#DIV/0!</v>
      </c>
      <c r="O112" s="7" t="e">
        <f>IF(Inputs!$B$151="Direct",IF(Inputs!$D$151="Do not use",Inputs!$C$151/'Activity levels'!$J17,0),IF(Inputs!$B$151="Indirect",IF(Inputs!$E$151="Headcount",Inputs!$C$151*'Allocation Drivers'!B16/'Allocation Drivers'!$B$23/'Activity levels'!$J17,IF(Inputs!$E$151="Floor Space",Inputs!$C$151*'Allocation Drivers'!C16/'Allocation Drivers'!$C$23/'Activity levels'!$J17,IF(Inputs!$E$151="Finance Time",Inputs!$C$151*'Allocation Drivers'!D16/'Allocation Drivers'!$D$23/'Activity levels'!$J17,IF(Inputs!$E$151="Meals Provided",Inputs!$C$151*'Allocation Drivers'!E16/'Allocation Drivers'!$E$23/'Activity levels'!$J17,IF(Inputs!$E$151="Clinical Time",Inputs!$C$151*'Allocation Drivers'!F16/'Allocation Drivers'!$F$23/'Activity levels'!$J17,0))))),0))</f>
        <v>#DIV/0!</v>
      </c>
      <c r="P112" s="7" t="e">
        <f>IF(Inputs!$B$151="Direct",IF(Inputs!$D$151="Do not use",Inputs!$C$151/'Activity levels'!$J18,0),IF(Inputs!$B$151="Indirect",IF(Inputs!$E$151="Headcount",Inputs!$C$151*'Allocation Drivers'!B17/'Allocation Drivers'!$B$23/'Activity levels'!$J18,IF(Inputs!$E$151="Floor Space",Inputs!$C$151*'Allocation Drivers'!C17/'Allocation Drivers'!$C$23/'Activity levels'!$J18,IF(Inputs!$E$151="Finance Time",Inputs!$C$151*'Allocation Drivers'!D17/'Allocation Drivers'!$D$23/'Activity levels'!$J18,IF(Inputs!$E$151="Meals Provided",Inputs!$C$151*'Allocation Drivers'!E17/'Allocation Drivers'!$E$23/'Activity levels'!$J18,IF(Inputs!$E$151="Clinical Time",Inputs!$C$151*'Allocation Drivers'!F17/'Allocation Drivers'!$F$23/'Activity levels'!$J18,0))))),0))</f>
        <v>#DIV/0!</v>
      </c>
      <c r="Q112" s="7" t="e">
        <f>IF(Inputs!$B$151="Direct",IF(Inputs!$D$151="Bereavement / Family support / Living well (Children)",Inputs!$C$151/'Activity levels'!$J19,0),IF(Inputs!$B$151="Indirect",IF(Inputs!$E$151="Headcount",Inputs!$C$151*'Allocation Drivers'!B18/'Allocation Drivers'!$B$23/'Activity levels'!$J19,IF(Inputs!$E$151="Floor Space",Inputs!$C$151*'Allocation Drivers'!C18/'Allocation Drivers'!$C$23/'Activity levels'!$J19,IF(Inputs!$E$151="Finance Time",Inputs!$C$151*'Allocation Drivers'!D18/'Allocation Drivers'!$D$23/'Activity levels'!$J19,IF(Inputs!$E$151="Meals Provided",Inputs!$C$151*'Allocation Drivers'!E18/'Allocation Drivers'!$E$23/'Activity levels'!$J19,IF(Inputs!$E$151="Clinical Time",Inputs!$C$151*'Allocation Drivers'!F18/'Allocation Drivers'!$F$23/'Activity levels'!$J19,0))))),0))</f>
        <v>#DIV/0!</v>
      </c>
    </row>
    <row r="113" spans="1:17" x14ac:dyDescent="0.2">
      <c r="A113" t="s">
        <v>170</v>
      </c>
      <c r="B113" s="7" t="e">
        <f>IF(Inputs!$B$152="Direct",IF(Inputs!$D$152="Inpatient (Adult)",Inputs!$C$152/'Activity levels'!$J4,0),IF(Inputs!$B$152="Indirect",IF(Inputs!$E$152="Headcount",Inputs!$C$152*'Allocation Drivers'!B4/'Allocation Drivers'!$B$23/'Activity levels'!$J4,IF(Inputs!$E$152="Floor Space",Inputs!$C$152*'Allocation Drivers'!C4/'Allocation Drivers'!$C$23/'Activity levels'!$J4,IF(Inputs!$E$152="Finance Time",Inputs!$C$152*'Allocation Drivers'!D4/'Allocation Drivers'!$D$23/'Activity levels'!$J4,IF(Inputs!$E$152="Meals Provided",Inputs!$C$152*'Allocation Drivers'!E4/'Allocation Drivers'!$E$23/'Activity levels'!$J4,IF(Inputs!$E$152="Clinical Time",Inputs!$C$152*'Allocation Drivers'!F4/'Allocation Drivers'!$F$23/'Activity levels'!$J4,0))))),0))</f>
        <v>#DIV/0!</v>
      </c>
      <c r="C113" s="7" t="e">
        <f>IF(Inputs!$B$152="Direct",IF(Inputs!$D$152="Outpatient / Hospital Inreach (Adult)",Inputs!$C$152/'Activity levels'!$J5,0),IF(Inputs!$B$152="Indirect",IF(Inputs!$E$152="Headcount",Inputs!$C$152*'Allocation Drivers'!B5/'Allocation Drivers'!$B$23/'Activity levels'!$J5,IF(Inputs!$E$152="Floor Space",Inputs!$C$152*'Allocation Drivers'!C5/'Allocation Drivers'!$C$23/'Activity levels'!$J5,IF(Inputs!$E$152="Finance Time",Inputs!$C$152*'Allocation Drivers'!D5/'Allocation Drivers'!$D$23/'Activity levels'!$J5,IF(Inputs!$E$152="Meals Provided",Inputs!$C$152*'Allocation Drivers'!E5/'Allocation Drivers'!$E$23/'Activity levels'!$J5,IF(Inputs!$E$152="Clinical Time",Inputs!$C$152*'Allocation Drivers'!F5/'Allocation Drivers'!$F$23/'Activity levels'!$J5,0))))),0))</f>
        <v>#DIV/0!</v>
      </c>
      <c r="D113" s="7" t="e">
        <f>IF(Inputs!$B$152="Direct",IF(Inputs!$D$152="Specialist Care at Home (Hospice at Home / Rapid Response etc) (Adult)",Inputs!$C$152/'Activity levels'!$J6,0),IF(Inputs!$B$152="Indirect",IF(Inputs!$E$152="Headcount",Inputs!$C$152*'Allocation Drivers'!B6/'Allocation Drivers'!$B$23/'Activity levels'!$J6,IF(Inputs!$E$152="Floor Space",Inputs!$C$152*'Allocation Drivers'!C6/'Allocation Drivers'!$C$23/'Activity levels'!$J6,IF(Inputs!$E$152="Finance Time",Inputs!$C$152*'Allocation Drivers'!D6/'Allocation Drivers'!$D$23/'Activity levels'!$J6,IF(Inputs!$E$152="Meals Provided",Inputs!$C$152*'Allocation Drivers'!E6/'Allocation Drivers'!$E$23/'Activity levels'!$J6,IF(Inputs!$E$152="Clinical Time",Inputs!$C$152*'Allocation Drivers'!F6/'Allocation Drivers'!$F$23/'Activity levels'!$J6,0))))),0))</f>
        <v>#DIV/0!</v>
      </c>
      <c r="E113" s="7" t="e">
        <f>IF(Inputs!$B$152="Direct",IF(Inputs!$D$152="Generalist / Non-specialist Community Visits (Adult)",Inputs!$C$152/'Activity levels'!$J7,0),IF(Inputs!$B$152="Indirect",IF(Inputs!$E$152="Headcount",Inputs!$C$152*'Allocation Drivers'!B7/'Allocation Drivers'!$B$23/'Activity levels'!$J7,IF(Inputs!$E$152="Floor Space",Inputs!$C$152*'Allocation Drivers'!C7/'Allocation Drivers'!$C$23/'Activity levels'!$J7,IF(Inputs!$E$152="Finance Time",Inputs!$C$152*'Allocation Drivers'!D7/'Allocation Drivers'!$D$23/'Activity levels'!$J7,IF(Inputs!$E$152="Meals Provided",Inputs!$C$152*'Allocation Drivers'!E7/'Allocation Drivers'!$E$23/'Activity levels'!$J7,IF(Inputs!$E$152="Clinical Time",Inputs!$C$152*'Allocation Drivers'!F7/'Allocation Drivers'!$F$23/'Activity levels'!$J7,0))))),0))</f>
        <v>#DIV/0!</v>
      </c>
      <c r="F113" s="7" t="e">
        <f>IF(Inputs!$B$152="Direct",IF(Inputs!$D$152="Domicilliary Care",Inputs!$C$152/'Activity levels'!$J16,0),IF(Inputs!$B$152="Indirect",IF(Inputs!$E$152="Headcount",Inputs!$C$152*'Allocation Drivers'!B15/'Allocation Drivers'!$B$23/'Activity levels'!$J16,IF(Inputs!$E$152="Floor Space",Inputs!$C$152*'Allocation Drivers'!C15/'Allocation Drivers'!$C$23/'Activity levels'!$J16,IF(Inputs!$E$152="Finance Time",Inputs!$C$152*'Allocation Drivers'!D15/'Allocation Drivers'!$D$23/'Activity levels'!$J16,IF(Inputs!$E$152="Meals Provided",Inputs!$C$152*'Allocation Drivers'!E15/'Allocation Drivers'!$E$23/'Activity levels'!$J16,IF(Inputs!$E$152="Clinical Time",Inputs!$C$152*'Allocation Drivers'!F15/'Allocation Drivers'!$F$23/'Activity levels'!$J16,0))))),0))</f>
        <v>#DIV/0!</v>
      </c>
      <c r="G113" s="7" t="e">
        <f>IF(Inputs!$B$152="Direct",IF(Inputs!$D$152="Lymphoedema",Inputs!$C$152/'Activity levels'!$J8,0),IF(Inputs!$B$152="Indirect",IF(Inputs!$E$152="Headcount",Inputs!$C$152*'Allocation Drivers'!B8/'Allocation Drivers'!$B$23/'Activity levels'!$J8,IF(Inputs!$E$152="Floor Space",Inputs!$C$152*'Allocation Drivers'!C8/'Allocation Drivers'!$C$23/'Activity levels'!$J8,IF(Inputs!$E$152="Finance Time",Inputs!$C$152*'Allocation Drivers'!D8/'Allocation Drivers'!$D$23/'Activity levels'!$J8,IF(Inputs!$E$152="Meals Provided",Inputs!$C$152*'Allocation Drivers'!E8/'Allocation Drivers'!$E$23/'Activity levels'!$J8,IF(Inputs!$E$152="Clinical Time",Inputs!$C$152*'Allocation Drivers'!F8/'Allocation Drivers'!$F$23/'Activity levels'!$J8,0))))),0))</f>
        <v>#DIV/0!</v>
      </c>
      <c r="H113" s="7" t="e">
        <f>IF(Inputs!$B$152="Direct",IF(Inputs!$D$152="Education",Inputs!$C$152/'Activity levels'!$J9,0),IF(Inputs!$B$152="Indirect",IF(Inputs!$E$152="Headcount",Inputs!$C$152*'Allocation Drivers'!B9/'Allocation Drivers'!$B$23/'Activity levels'!$J9,IF(Inputs!$E$152="Floor Space",Inputs!$C$152*'Allocation Drivers'!C9/'Allocation Drivers'!$C$23/'Activity levels'!$J9,IF(Inputs!$E$152="Finance Time",Inputs!$C$152*'Allocation Drivers'!D9/'Allocation Drivers'!$D$23/'Activity levels'!$J9,IF(Inputs!$E$152="Meals Provided",Inputs!$C$152*'Allocation Drivers'!E9/'Allocation Drivers'!$E$23/'Activity levels'!$J9,IF(Inputs!$E$152="Clinical Time",Inputs!$C$152*'Allocation Drivers'!F9/'Allocation Drivers'!$F$23/'Activity levels'!$J9,0))))),0))</f>
        <v>#DIV/0!</v>
      </c>
      <c r="I113" s="7" t="e">
        <f>IF(Inputs!$B$152="Direct",IF(Inputs!$D$152="Research",Inputs!$C$152/'Activity levels'!$J10,0),IF(Inputs!$B$152="Indirect",IF(Inputs!$E$152="Headcount",Inputs!$C$152*'Allocation Drivers'!B10/'Allocation Drivers'!$B$23/'Activity levels'!$J10,IF(Inputs!$E$152="Floor Space",Inputs!$C$152*'Allocation Drivers'!C10/'Allocation Drivers'!$C$23/'Activity levels'!$J10,IF(Inputs!$E$152="Finance Time",Inputs!$C$152*'Allocation Drivers'!D10/'Allocation Drivers'!$D$23/'Activity levels'!$J10,IF(Inputs!$E$152="Meals Provided",Inputs!$C$152*'Allocation Drivers'!E10/'Allocation Drivers'!$E$23/'Activity levels'!$J10,IF(Inputs!$E$152="Clinical Time",Inputs!$C$152*'Allocation Drivers'!F10/'Allocation Drivers'!$F$23/'Activity levels'!$J10,0))))),0))</f>
        <v>#DIV/0!</v>
      </c>
      <c r="J113" s="7" t="e">
        <f>IF(Inputs!$B$152="Direct",IF(Inputs!$D$152="Bereavement / Family Support / Living Well (Adult)",Inputs!$C$152/'Activity levels'!$J11,0),IF(Inputs!$B$152="Indirect",IF(Inputs!$E$152="Headcount",Inputs!$C$152*'Allocation Drivers'!B11/'Allocation Drivers'!$B$23/'Activity levels'!$J11,IF(Inputs!$E$152="Floor Space",Inputs!$C$152*'Allocation Drivers'!C11/'Allocation Drivers'!$C$23/'Activity levels'!$J11,IF(Inputs!$E$152="Finance Time",Inputs!$C$152*'Allocation Drivers'!D11/'Allocation Drivers'!$D$23/'Activity levels'!$J11,IF(Inputs!$E$152="Meals Provided",Inputs!$C$152*'Allocation Drivers'!E11/'Allocation Drivers'!$E$23/'Activity levels'!$J11,IF(Inputs!$E$152="Clinical Time",Inputs!$C$152*'Allocation Drivers'!F11/'Allocation Drivers'!$F$23/'Activity levels'!$J11,0))))),0))</f>
        <v>#DIV/0!</v>
      </c>
      <c r="K113" s="7" t="e">
        <f>IF(Inputs!$B$152="Direct",IF(Inputs!$D$152="Inpatient (Children)",Inputs!$C$152/'Activity levels'!$J12,0),IF(Inputs!$B$152="Indirect",IF(Inputs!$E$152="Headcount",Inputs!$C$152*'Allocation Drivers'!B12/'Allocation Drivers'!$B$23/'Activity levels'!$J12,IF(Inputs!$E$152="Floor Space",Inputs!$C$152*'Allocation Drivers'!C12/'Allocation Drivers'!$C$23/'Activity levels'!$J12,IF(Inputs!$E$152="Finance Time",Inputs!$C$152*'Allocation Drivers'!D12/'Allocation Drivers'!$D$23/'Activity levels'!$J12,IF(Inputs!$E$152="Meals Provided",Inputs!$C$152*'Allocation Drivers'!E12/'Allocation Drivers'!$E$23/'Activity levels'!$J12,IF(Inputs!$E$152="Clinical Time",Inputs!$C$152*'Allocation Drivers'!F12/'Allocation Drivers'!$F$23/'Activity levels'!$J12,0))))),0))</f>
        <v>#DIV/0!</v>
      </c>
      <c r="L113" s="7" t="e">
        <f>IF(Inputs!$B$152="Direct",IF(Inputs!$D$152="Outpatient  / Hospital Inreach (Children)",Inputs!$C$152/'Activity levels'!$J13,0),IF(Inputs!$B$152="Indirect",IF(Inputs!$E$152="Headcount",Inputs!$C$152*'Allocation Drivers'!B13/'Allocation Drivers'!$B$23/'Activity levels'!$J13,IF(Inputs!$E$152="Floor Space",Inputs!$C$152*'Allocation Drivers'!C13/'Allocation Drivers'!$C$23/'Activity levels'!$J13,IF(Inputs!$E$152="Finance Time",Inputs!$C$152*'Allocation Drivers'!D13/'Allocation Drivers'!$D$23/'Activity levels'!$J13,IF(Inputs!$E$152="Meals Provided",Inputs!$C$152*'Allocation Drivers'!E13/'Allocation Drivers'!$E$23/'Activity levels'!$J13,IF(Inputs!$E$152="Clinical Time",Inputs!$C$152*'Allocation Drivers'!F13/'Allocation Drivers'!$F$23/'Activity levels'!$J13,0))))),0))</f>
        <v>#DIV/0!</v>
      </c>
      <c r="M113" s="7" t="e">
        <f>IF(Inputs!$B$152="Direct",IF(Inputs!$D$152="Specialist Care at Home (Hospice at Home / Rapid Response etc) (Children)",Inputs!$C$152/'Activity levels'!$J14,0),IF(Inputs!$B$152="Indirect",IF(Inputs!$E$152="Headcount",Inputs!$C$152*'Allocation Drivers'!B14/'Allocation Drivers'!$B$23/'Activity levels'!$J14,IF(Inputs!$E$152="Floor Space",Inputs!$C$152*'Allocation Drivers'!C14/'Allocation Drivers'!$C$23/'Activity levels'!$J14,IF(Inputs!$E$152="Finance Time",Inputs!$C$152*'Allocation Drivers'!D14/'Allocation Drivers'!$D$23/'Activity levels'!$J14,IF(Inputs!$E$152="Meals Provided",Inputs!$C$152*'Allocation Drivers'!E14/'Allocation Drivers'!$E$23/'Activity levels'!$J14,IF(Inputs!$E$152="Clinical Time",Inputs!$C$152*'Allocation Drivers'!F14/'Allocation Drivers'!$F$23/'Activity levels'!$J14,0))))),0))</f>
        <v>#DIV/0!</v>
      </c>
      <c r="N113" s="7" t="e">
        <f>IF(Inputs!$B$152="Direct",IF(Inputs!$D$152="Generalist / Non-specialist Community Visits (Children)",Inputs!$C$152/'Activity levels'!$J15,0),IF(Inputs!$B$152="Indirect",IF(Inputs!$E$152="Headcount",Inputs!$C$152*'Allocation Drivers'!B15/'Allocation Drivers'!$B$23/'Activity levels'!$J15,IF(Inputs!$E$152="Floor Space",Inputs!$C$152*'Allocation Drivers'!C15/'Allocation Drivers'!$C$23/'Activity levels'!$J15,IF(Inputs!$E$152="Finance Time",Inputs!$C$152*'Allocation Drivers'!D15/'Allocation Drivers'!$D$23/'Activity levels'!$J15,IF(Inputs!$E$152="Meals Provided",Inputs!$C$152*'Allocation Drivers'!E15/'Allocation Drivers'!$E$23/'Activity levels'!$J15,IF(Inputs!$E$152="Clinical Time",Inputs!$C$152*'Allocation Drivers'!F15/'Allocation Drivers'!$F$23/'Activity levels'!$J15,0))))),0))</f>
        <v>#DIV/0!</v>
      </c>
      <c r="O113" s="7" t="e">
        <f>IF(Inputs!$B$152="Direct",IF(Inputs!$D$152="Do not use",Inputs!$C$152/'Activity levels'!$J17,0),IF(Inputs!$B$152="Indirect",IF(Inputs!$E$152="Headcount",Inputs!$C$152*'Allocation Drivers'!B16/'Allocation Drivers'!$B$23/'Activity levels'!$J17,IF(Inputs!$E$152="Floor Space",Inputs!$C$152*'Allocation Drivers'!C16/'Allocation Drivers'!$C$23/'Activity levels'!$J17,IF(Inputs!$E$152="Finance Time",Inputs!$C$152*'Allocation Drivers'!D16/'Allocation Drivers'!$D$23/'Activity levels'!$J17,IF(Inputs!$E$152="Meals Provided",Inputs!$C$152*'Allocation Drivers'!E16/'Allocation Drivers'!$E$23/'Activity levels'!$J17,IF(Inputs!$E$152="Clinical Time",Inputs!$C$152*'Allocation Drivers'!F16/'Allocation Drivers'!$F$23/'Activity levels'!$J17,0))))),0))</f>
        <v>#DIV/0!</v>
      </c>
      <c r="P113" s="7" t="e">
        <f>IF(Inputs!$B$152="Direct",IF(Inputs!$D$152="Do not use",Inputs!$C$152/'Activity levels'!$J18,0),IF(Inputs!$B$152="Indirect",IF(Inputs!$E$152="Headcount",Inputs!$C$152*'Allocation Drivers'!B17/'Allocation Drivers'!$B$23/'Activity levels'!$J18,IF(Inputs!$E$152="Floor Space",Inputs!$C$152*'Allocation Drivers'!C17/'Allocation Drivers'!$C$23/'Activity levels'!$J18,IF(Inputs!$E$152="Finance Time",Inputs!$C$152*'Allocation Drivers'!D17/'Allocation Drivers'!$D$23/'Activity levels'!$J18,IF(Inputs!$E$152="Meals Provided",Inputs!$C$152*'Allocation Drivers'!E17/'Allocation Drivers'!$E$23/'Activity levels'!$J18,IF(Inputs!$E$152="Clinical Time",Inputs!$C$152*'Allocation Drivers'!F17/'Allocation Drivers'!$F$23/'Activity levels'!$J18,0))))),0))</f>
        <v>#DIV/0!</v>
      </c>
      <c r="Q113" s="7" t="e">
        <f>IF(Inputs!$B$152="Direct",IF(Inputs!$D$152="Bereavement / Family support / Living well (Children)",Inputs!$C$152/'Activity levels'!$J19,0),IF(Inputs!$B$152="Indirect",IF(Inputs!$E$152="Headcount",Inputs!$C$152*'Allocation Drivers'!B18/'Allocation Drivers'!$B$23/'Activity levels'!$J19,IF(Inputs!$E$152="Floor Space",Inputs!$C$152*'Allocation Drivers'!C18/'Allocation Drivers'!$C$23/'Activity levels'!$J19,IF(Inputs!$E$152="Finance Time",Inputs!$C$152*'Allocation Drivers'!D18/'Allocation Drivers'!$D$23/'Activity levels'!$J19,IF(Inputs!$E$152="Meals Provided",Inputs!$C$152*'Allocation Drivers'!E18/'Allocation Drivers'!$E$23/'Activity levels'!$J19,IF(Inputs!$E$152="Clinical Time",Inputs!$C$152*'Allocation Drivers'!F18/'Allocation Drivers'!$F$23/'Activity levels'!$J19,0))))),0))</f>
        <v>#DIV/0!</v>
      </c>
    </row>
    <row r="114" spans="1:17" x14ac:dyDescent="0.2">
      <c r="A114" t="s">
        <v>172</v>
      </c>
      <c r="B114" s="7" t="e">
        <f>IF(Inputs!$B$153="Direct",IF(Inputs!$D$153="Inpatient (Adult)",Inputs!$C$153/'Activity levels'!$J4,0),IF(Inputs!$B$153="Indirect",IF(Inputs!$E$153="Headcount",Inputs!$C$153*'Allocation Drivers'!B4/'Allocation Drivers'!$B$23/'Activity levels'!$J4,IF(Inputs!$E$153="Floor Space",Inputs!$C$153*'Allocation Drivers'!C4/'Allocation Drivers'!$C$23/'Activity levels'!$J4,IF(Inputs!$E$153="Finance Time",Inputs!$C$153*'Allocation Drivers'!D4/'Allocation Drivers'!$D$23/'Activity levels'!$J4,IF(Inputs!$E$153="Meals Provided",Inputs!$C$153*'Allocation Drivers'!E4/'Allocation Drivers'!$E$23/'Activity levels'!$J4,IF(Inputs!$E$153="Clinical Time",Inputs!$C$153*'Allocation Drivers'!F4/'Allocation Drivers'!$F$23/'Activity levels'!$J4,0))))),0))</f>
        <v>#DIV/0!</v>
      </c>
      <c r="C114" s="7" t="e">
        <f>IF(Inputs!$B$153="Direct",IF(Inputs!$D$153="Outpatient / Hospital Inreach (Adult)",Inputs!$C$153/'Activity levels'!$J5,0),IF(Inputs!$B$153="Indirect",IF(Inputs!$E$153="Headcount",Inputs!$C$153*'Allocation Drivers'!B5/'Allocation Drivers'!$B$23/'Activity levels'!$J5,IF(Inputs!$E$153="Floor Space",Inputs!$C$153*'Allocation Drivers'!C5/'Allocation Drivers'!$C$23/'Activity levels'!$J5,IF(Inputs!$E$153="Finance Time",Inputs!$C$153*'Allocation Drivers'!D5/'Allocation Drivers'!$D$23/'Activity levels'!$J5,IF(Inputs!$E$153="Meals Provided",Inputs!$C$153*'Allocation Drivers'!E5/'Allocation Drivers'!$E$23/'Activity levels'!$J5,IF(Inputs!$E$153="Clinical Time",Inputs!$C$153*'Allocation Drivers'!F5/'Allocation Drivers'!$F$23/'Activity levels'!$J5,0))))),0))</f>
        <v>#DIV/0!</v>
      </c>
      <c r="D114" s="7" t="e">
        <f>IF(Inputs!$B$153="Direct",IF(Inputs!$D$153="Specialist Care at Home (Hospice at Home / Rapid Response etc) (Adult)",Inputs!$C$153/'Activity levels'!$J6,0),IF(Inputs!$B$153="Indirect",IF(Inputs!$E$153="Headcount",Inputs!$C$153*'Allocation Drivers'!B6/'Allocation Drivers'!$B$23/'Activity levels'!$J6,IF(Inputs!$E$153="Floor Space",Inputs!$C$153*'Allocation Drivers'!C6/'Allocation Drivers'!$C$23/'Activity levels'!$J6,IF(Inputs!$E$153="Finance Time",Inputs!$C$153*'Allocation Drivers'!D6/'Allocation Drivers'!$D$23/'Activity levels'!$J6,IF(Inputs!$E$153="Meals Provided",Inputs!$C$153*'Allocation Drivers'!E6/'Allocation Drivers'!$E$23/'Activity levels'!$J6,IF(Inputs!$E$153="Clinical Time",Inputs!$C$153*'Allocation Drivers'!F6/'Allocation Drivers'!$F$23/'Activity levels'!$J6,0))))),0))</f>
        <v>#DIV/0!</v>
      </c>
      <c r="E114" s="7" t="e">
        <f>IF(Inputs!$B$153="Direct",IF(Inputs!$D$153="Generalist / Non-specialist Community Visits (Adult)",Inputs!$C$153/'Activity levels'!$J7,0),IF(Inputs!$B$153="Indirect",IF(Inputs!$E$153="Headcount",Inputs!$C$153*'Allocation Drivers'!B7/'Allocation Drivers'!$B$23/'Activity levels'!$J7,IF(Inputs!$E$153="Floor Space",Inputs!$C$153*'Allocation Drivers'!C7/'Allocation Drivers'!$C$23/'Activity levels'!$J7,IF(Inputs!$E$153="Finance Time",Inputs!$C$153*'Allocation Drivers'!D7/'Allocation Drivers'!$D$23/'Activity levels'!$J7,IF(Inputs!$E$153="Meals Provided",Inputs!$C$153*'Allocation Drivers'!E7/'Allocation Drivers'!$E$23/'Activity levels'!$J7,IF(Inputs!$E$153="Clinical Time",Inputs!$C$153*'Allocation Drivers'!F7/'Allocation Drivers'!$F$23/'Activity levels'!$J7,0))))),0))</f>
        <v>#DIV/0!</v>
      </c>
      <c r="F114" s="7" t="e">
        <f>IF(Inputs!$B$153="Direct",IF(Inputs!$D$153="Domicilliary Care",Inputs!$C$153/'Activity levels'!$J16,0),IF(Inputs!$B$153="Indirect",IF(Inputs!$E$153="Headcount",Inputs!$C$153*'Allocation Drivers'!B15/'Allocation Drivers'!$B$23/'Activity levels'!$J16,IF(Inputs!$E$153="Floor Space",Inputs!$C$153*'Allocation Drivers'!C15/'Allocation Drivers'!$C$23/'Activity levels'!$J16,IF(Inputs!$E$153="Finance Time",Inputs!$C$153*'Allocation Drivers'!D15/'Allocation Drivers'!$D$23/'Activity levels'!$J16,IF(Inputs!$E$153="Meals Provided",Inputs!$C$153*'Allocation Drivers'!E15/'Allocation Drivers'!$E$23/'Activity levels'!$J16,IF(Inputs!$E$153="Clinical Time",Inputs!$C$153*'Allocation Drivers'!F15/'Allocation Drivers'!$F$23/'Activity levels'!$J16,0))))),0))</f>
        <v>#DIV/0!</v>
      </c>
      <c r="G114" s="7" t="e">
        <f>IF(Inputs!$B$153="Direct",IF(Inputs!$D$153="Lymphoedema",Inputs!$C$153/'Activity levels'!$J8,0),IF(Inputs!$B$153="Indirect",IF(Inputs!$E$153="Headcount",Inputs!$C$153*'Allocation Drivers'!B8/'Allocation Drivers'!$B$23/'Activity levels'!$J8,IF(Inputs!$E$153="Floor Space",Inputs!$C$153*'Allocation Drivers'!C8/'Allocation Drivers'!$C$23/'Activity levels'!$J8,IF(Inputs!$E$153="Finance Time",Inputs!$C$153*'Allocation Drivers'!D8/'Allocation Drivers'!$D$23/'Activity levels'!$J8,IF(Inputs!$E$153="Meals Provided",Inputs!$C$153*'Allocation Drivers'!E8/'Allocation Drivers'!$E$23/'Activity levels'!$J8,IF(Inputs!$E$153="Clinical Time",Inputs!$C$153*'Allocation Drivers'!F8/'Allocation Drivers'!$F$23/'Activity levels'!$J8,0))))),0))</f>
        <v>#DIV/0!</v>
      </c>
      <c r="H114" s="7" t="e">
        <f>IF(Inputs!$B$153="Direct",IF(Inputs!$D$153="Education",Inputs!$C$153/'Activity levels'!$J9,0),IF(Inputs!$B$153="Indirect",IF(Inputs!$E$153="Headcount",Inputs!$C$153*'Allocation Drivers'!B9/'Allocation Drivers'!$B$23/'Activity levels'!$J9,IF(Inputs!$E$153="Floor Space",Inputs!$C$153*'Allocation Drivers'!C9/'Allocation Drivers'!$C$23/'Activity levels'!$J9,IF(Inputs!$E$153="Finance Time",Inputs!$C$153*'Allocation Drivers'!D9/'Allocation Drivers'!$D$23/'Activity levels'!$J9,IF(Inputs!$E$153="Meals Provided",Inputs!$C$153*'Allocation Drivers'!E9/'Allocation Drivers'!$E$23/'Activity levels'!$J9,IF(Inputs!$E$153="Clinical Time",Inputs!$C$153*'Allocation Drivers'!F9/'Allocation Drivers'!$F$23/'Activity levels'!$J9,0))))),0))</f>
        <v>#DIV/0!</v>
      </c>
      <c r="I114" s="7" t="e">
        <f>IF(Inputs!$B$153="Direct",IF(Inputs!$D$153="Research",Inputs!$C$153/'Activity levels'!$J10,0),IF(Inputs!$B$153="Indirect",IF(Inputs!$E$153="Headcount",Inputs!$C$153*'Allocation Drivers'!B10/'Allocation Drivers'!$B$23/'Activity levels'!$J10,IF(Inputs!$E$153="Floor Space",Inputs!$C$153*'Allocation Drivers'!C10/'Allocation Drivers'!$C$23/'Activity levels'!$J10,IF(Inputs!$E$153="Finance Time",Inputs!$C$153*'Allocation Drivers'!D10/'Allocation Drivers'!$D$23/'Activity levels'!$J10,IF(Inputs!$E$153="Meals Provided",Inputs!$C$153*'Allocation Drivers'!E10/'Allocation Drivers'!$E$23/'Activity levels'!$J10,IF(Inputs!$E$153="Clinical Time",Inputs!$C$153*'Allocation Drivers'!F10/'Allocation Drivers'!$F$23/'Activity levels'!$J10,0))))),0))</f>
        <v>#DIV/0!</v>
      </c>
      <c r="J114" s="7" t="e">
        <f>IF(Inputs!$B$153="Direct",IF(Inputs!$D$153="Bereavement / Family Support / Living Well (Adult)",Inputs!$C$153/'Activity levels'!$J11,0),IF(Inputs!$B$153="Indirect",IF(Inputs!$E$153="Headcount",Inputs!$C$153*'Allocation Drivers'!B11/'Allocation Drivers'!$B$23/'Activity levels'!$J11,IF(Inputs!$E$153="Floor Space",Inputs!$C$153*'Allocation Drivers'!C11/'Allocation Drivers'!$C$23/'Activity levels'!$J11,IF(Inputs!$E$153="Finance Time",Inputs!$C$153*'Allocation Drivers'!D11/'Allocation Drivers'!$D$23/'Activity levels'!$J11,IF(Inputs!$E$153="Meals Provided",Inputs!$C$153*'Allocation Drivers'!E11/'Allocation Drivers'!$E$23/'Activity levels'!$J11,IF(Inputs!$E$153="Clinical Time",Inputs!$C$153*'Allocation Drivers'!F11/'Allocation Drivers'!$F$23/'Activity levels'!$J11,0))))),0))</f>
        <v>#DIV/0!</v>
      </c>
      <c r="K114" s="7" t="e">
        <f>IF(Inputs!$B$153="Direct",IF(Inputs!$D$153="Inpatient (Children)",Inputs!$C$153/'Activity levels'!$J12,0),IF(Inputs!$B$153="Indirect",IF(Inputs!$E$153="Headcount",Inputs!$C$153*'Allocation Drivers'!B12/'Allocation Drivers'!$B$23/'Activity levels'!$J12,IF(Inputs!$E$153="Floor Space",Inputs!$C$153*'Allocation Drivers'!C12/'Allocation Drivers'!$C$23/'Activity levels'!$J12,IF(Inputs!$E$153="Finance Time",Inputs!$C$153*'Allocation Drivers'!D12/'Allocation Drivers'!$D$23/'Activity levels'!$J12,IF(Inputs!$E$153="Meals Provided",Inputs!$C$153*'Allocation Drivers'!E12/'Allocation Drivers'!$E$23/'Activity levels'!$J12,IF(Inputs!$E$153="Clinical Time",Inputs!$C$153*'Allocation Drivers'!F12/'Allocation Drivers'!$F$23/'Activity levels'!$J12,0))))),0))</f>
        <v>#DIV/0!</v>
      </c>
      <c r="L114" s="7" t="e">
        <f>IF(Inputs!$B$153="Direct",IF(Inputs!$D$153="Outpatient  / Hospital Inreach (Children)",Inputs!$C$153/'Activity levels'!$J13,0),IF(Inputs!$B$153="Indirect",IF(Inputs!$E$153="Headcount",Inputs!$C$153*'Allocation Drivers'!B13/'Allocation Drivers'!$B$23/'Activity levels'!$J13,IF(Inputs!$E$153="Floor Space",Inputs!$C$153*'Allocation Drivers'!C13/'Allocation Drivers'!$C$23/'Activity levels'!$J13,IF(Inputs!$E$153="Finance Time",Inputs!$C$153*'Allocation Drivers'!D13/'Allocation Drivers'!$D$23/'Activity levels'!$J13,IF(Inputs!$E$153="Meals Provided",Inputs!$C$153*'Allocation Drivers'!E13/'Allocation Drivers'!$E$23/'Activity levels'!$J13,IF(Inputs!$E$153="Clinical Time",Inputs!$C$153*'Allocation Drivers'!F13/'Allocation Drivers'!$F$23/'Activity levels'!$J13,0))))),0))</f>
        <v>#DIV/0!</v>
      </c>
      <c r="M114" s="7" t="e">
        <f>IF(Inputs!$B$153="Direct",IF(Inputs!$D$153="Specialist Care at Home (Hospice at Home / Rapid Response etc) (Children)",Inputs!$C$153/'Activity levels'!$J14,0),IF(Inputs!$B$153="Indirect",IF(Inputs!$E$153="Headcount",Inputs!$C$153*'Allocation Drivers'!B14/'Allocation Drivers'!$B$23/'Activity levels'!$J14,IF(Inputs!$E$153="Floor Space",Inputs!$C$153*'Allocation Drivers'!C14/'Allocation Drivers'!$C$23/'Activity levels'!$J14,IF(Inputs!$E$153="Finance Time",Inputs!$C$153*'Allocation Drivers'!D14/'Allocation Drivers'!$D$23/'Activity levels'!$J14,IF(Inputs!$E$153="Meals Provided",Inputs!$C$153*'Allocation Drivers'!E14/'Allocation Drivers'!$E$23/'Activity levels'!$J14,IF(Inputs!$E$153="Clinical Time",Inputs!$C$153*'Allocation Drivers'!F14/'Allocation Drivers'!$F$23/'Activity levels'!$J14,0))))),0))</f>
        <v>#DIV/0!</v>
      </c>
      <c r="N114" s="7" t="e">
        <f>IF(Inputs!$B$153="Direct",IF(Inputs!$D$153="Generalist / Non-specialist Community Visits (Children)",Inputs!$C$153/'Activity levels'!$J15,0),IF(Inputs!$B$153="Indirect",IF(Inputs!$E$153="Headcount",Inputs!$C$153*'Allocation Drivers'!B15/'Allocation Drivers'!$B$23/'Activity levels'!$J15,IF(Inputs!$E$153="Floor Space",Inputs!$C$153*'Allocation Drivers'!C15/'Allocation Drivers'!$C$23/'Activity levels'!$J15,IF(Inputs!$E$153="Finance Time",Inputs!$C$153*'Allocation Drivers'!D15/'Allocation Drivers'!$D$23/'Activity levels'!$J15,IF(Inputs!$E$153="Meals Provided",Inputs!$C$153*'Allocation Drivers'!E15/'Allocation Drivers'!$E$23/'Activity levels'!$J15,IF(Inputs!$E$153="Clinical Time",Inputs!$C$153*'Allocation Drivers'!F15/'Allocation Drivers'!$F$23/'Activity levels'!$J15,0))))),0))</f>
        <v>#DIV/0!</v>
      </c>
      <c r="O114" s="7" t="e">
        <f>IF(Inputs!$B$153="Direct",IF(Inputs!$D$153="Do not use",Inputs!$C$153/'Activity levels'!$J17,0),IF(Inputs!$B$153="Indirect",IF(Inputs!$E$153="Headcount",Inputs!$C$153*'Allocation Drivers'!B16/'Allocation Drivers'!$B$23/'Activity levels'!$J17,IF(Inputs!$E$153="Floor Space",Inputs!$C$153*'Allocation Drivers'!C16/'Allocation Drivers'!$C$23/'Activity levels'!$J17,IF(Inputs!$E$153="Finance Time",Inputs!$C$153*'Allocation Drivers'!D16/'Allocation Drivers'!$D$23/'Activity levels'!$J17,IF(Inputs!$E$153="Meals Provided",Inputs!$C$153*'Allocation Drivers'!E16/'Allocation Drivers'!$E$23/'Activity levels'!$J17,IF(Inputs!$E$153="Clinical Time",Inputs!$C$153*'Allocation Drivers'!F16/'Allocation Drivers'!$F$23/'Activity levels'!$J17,0))))),0))</f>
        <v>#DIV/0!</v>
      </c>
      <c r="P114" s="7" t="e">
        <f>IF(Inputs!$B$153="Direct",IF(Inputs!$D$153="Do not use",Inputs!$C$153/'Activity levels'!$J18,0),IF(Inputs!$B$153="Indirect",IF(Inputs!$E$153="Headcount",Inputs!$C$153*'Allocation Drivers'!B17/'Allocation Drivers'!$B$23/'Activity levels'!$J18,IF(Inputs!$E$153="Floor Space",Inputs!$C$153*'Allocation Drivers'!C17/'Allocation Drivers'!$C$23/'Activity levels'!$J18,IF(Inputs!$E$153="Finance Time",Inputs!$C$153*'Allocation Drivers'!D17/'Allocation Drivers'!$D$23/'Activity levels'!$J18,IF(Inputs!$E$153="Meals Provided",Inputs!$C$153*'Allocation Drivers'!E17/'Allocation Drivers'!$E$23/'Activity levels'!$J18,IF(Inputs!$E$153="Clinical Time",Inputs!$C$153*'Allocation Drivers'!F17/'Allocation Drivers'!$F$23/'Activity levels'!$J18,0))))),0))</f>
        <v>#DIV/0!</v>
      </c>
      <c r="Q114" s="7" t="e">
        <f>IF(Inputs!$B$153="Direct",IF(Inputs!$D$153="Bereavement / Family support / Living well (Children)",Inputs!$C$153/'Activity levels'!$J19,0),IF(Inputs!$B$153="Indirect",IF(Inputs!$E$153="Headcount",Inputs!$C$153*'Allocation Drivers'!B18/'Allocation Drivers'!$B$23/'Activity levels'!$J19,IF(Inputs!$E$153="Floor Space",Inputs!$C$153*'Allocation Drivers'!C18/'Allocation Drivers'!$C$23/'Activity levels'!$J19,IF(Inputs!$E$153="Finance Time",Inputs!$C$153*'Allocation Drivers'!D18/'Allocation Drivers'!$D$23/'Activity levels'!$J19,IF(Inputs!$E$153="Meals Provided",Inputs!$C$153*'Allocation Drivers'!E18/'Allocation Drivers'!$E$23/'Activity levels'!$J19,IF(Inputs!$E$153="Clinical Time",Inputs!$C$153*'Allocation Drivers'!F18/'Allocation Drivers'!$F$23/'Activity levels'!$J19,0))))),0))</f>
        <v>#DIV/0!</v>
      </c>
    </row>
    <row r="115" spans="1:17" x14ac:dyDescent="0.2">
      <c r="A115" t="s">
        <v>174</v>
      </c>
      <c r="B115" s="7" t="e">
        <f>IF(Inputs!$B$154="Direct",IF(Inputs!$D$154="Inpatient (Adult)",Inputs!$C$154/'Activity levels'!$J4,0),IF(Inputs!$B$154="Indirect",IF(Inputs!$E$154="Headcount",Inputs!$C$154*'Allocation Drivers'!B4/'Allocation Drivers'!$B$23/'Activity levels'!$J4,IF(Inputs!$E$154="Floor Space",Inputs!$C$154*'Allocation Drivers'!C4/'Allocation Drivers'!$C$23/'Activity levels'!$J4,IF(Inputs!$E$154="Finance Time",Inputs!$C$154*'Allocation Drivers'!D4/'Allocation Drivers'!$D$23/'Activity levels'!$J4,IF(Inputs!$E$154="Meals Provided",Inputs!$C$154*'Allocation Drivers'!E4/'Allocation Drivers'!$E$23/'Activity levels'!$J4,IF(Inputs!$E$154="Clinical Time",Inputs!$C$154*'Allocation Drivers'!F4/'Allocation Drivers'!$F$23/'Activity levels'!$J4,0))))),0))</f>
        <v>#DIV/0!</v>
      </c>
      <c r="C115" s="7" t="e">
        <f>IF(Inputs!$B$154="Direct",IF(Inputs!$D$154="Outpatient / Hospital Inreach (Adult)",Inputs!$C$154/'Activity levels'!$J5,0),IF(Inputs!$B$154="Indirect",IF(Inputs!$E$154="Headcount",Inputs!$C$154*'Allocation Drivers'!B5/'Allocation Drivers'!$B$23/'Activity levels'!$J5,IF(Inputs!$E$154="Floor Space",Inputs!$C$154*'Allocation Drivers'!C5/'Allocation Drivers'!$C$23/'Activity levels'!$J5,IF(Inputs!$E$154="Finance Time",Inputs!$C$154*'Allocation Drivers'!D5/'Allocation Drivers'!$D$23/'Activity levels'!$J5,IF(Inputs!$E$154="Meals Provided",Inputs!$C$154*'Allocation Drivers'!E5/'Allocation Drivers'!$E$23/'Activity levels'!$J5,IF(Inputs!$E$154="Clinical Time",Inputs!$C$154*'Allocation Drivers'!F5/'Allocation Drivers'!$F$23/'Activity levels'!$J5,0))))),0))</f>
        <v>#DIV/0!</v>
      </c>
      <c r="D115" s="7" t="e">
        <f>IF(Inputs!$B$154="Direct",IF(Inputs!$D$154="Specialist Care at Home (Hospice at Home / Rapid Response etc) (Adult)",Inputs!$C$154/'Activity levels'!$J6,0),IF(Inputs!$B$154="Indirect",IF(Inputs!$E$154="Headcount",Inputs!$C$154*'Allocation Drivers'!B6/'Allocation Drivers'!$B$23/'Activity levels'!$J6,IF(Inputs!$E$154="Floor Space",Inputs!$C$154*'Allocation Drivers'!C6/'Allocation Drivers'!$C$23/'Activity levels'!$J6,IF(Inputs!$E$154="Finance Time",Inputs!$C$154*'Allocation Drivers'!D6/'Allocation Drivers'!$D$23/'Activity levels'!$J6,IF(Inputs!$E$154="Meals Provided",Inputs!$C$154*'Allocation Drivers'!E6/'Allocation Drivers'!$E$23/'Activity levels'!$J6,IF(Inputs!$E$154="Clinical Time",Inputs!$C$154*'Allocation Drivers'!F6/'Allocation Drivers'!$F$23/'Activity levels'!$J6,0))))),0))</f>
        <v>#DIV/0!</v>
      </c>
      <c r="E115" s="7" t="e">
        <f>IF(Inputs!$B$154="Direct",IF(Inputs!$D$154="Generalist / Non-specialist Community Visits (Adult)",Inputs!$C$154/'Activity levels'!$J7,0),IF(Inputs!$B$154="Indirect",IF(Inputs!$E$154="Headcount",Inputs!$C$154*'Allocation Drivers'!B7/'Allocation Drivers'!$B$23/'Activity levels'!$J7,IF(Inputs!$E$154="Floor Space",Inputs!$C$154*'Allocation Drivers'!C7/'Allocation Drivers'!$C$23/'Activity levels'!$J7,IF(Inputs!$E$154="Finance Time",Inputs!$C$154*'Allocation Drivers'!D7/'Allocation Drivers'!$D$23/'Activity levels'!$J7,IF(Inputs!$E$154="Meals Provided",Inputs!$C$154*'Allocation Drivers'!E7/'Allocation Drivers'!$E$23/'Activity levels'!$J7,IF(Inputs!$E$154="Clinical Time",Inputs!$C$154*'Allocation Drivers'!F7/'Allocation Drivers'!$F$23/'Activity levels'!$J7,0))))),0))</f>
        <v>#DIV/0!</v>
      </c>
      <c r="F115" s="7" t="e">
        <f>IF(Inputs!$B$154="Direct",IF(Inputs!$D$154="Domicilliary Care",Inputs!$C$154/'Activity levels'!$J16,0),IF(Inputs!$B$154="Indirect",IF(Inputs!$E$154="Headcount",Inputs!$C$154*'Allocation Drivers'!B15/'Allocation Drivers'!$B$23/'Activity levels'!$J16,IF(Inputs!$E$154="Floor Space",Inputs!$C$154*'Allocation Drivers'!C15/'Allocation Drivers'!$C$23/'Activity levels'!$J16,IF(Inputs!$E$154="Finance Time",Inputs!$C$154*'Allocation Drivers'!D15/'Allocation Drivers'!$D$23/'Activity levels'!$J16,IF(Inputs!$E$154="Meals Provided",Inputs!$C$154*'Allocation Drivers'!E15/'Allocation Drivers'!$E$23/'Activity levels'!$J16,IF(Inputs!$E$154="Clinical Time",Inputs!$C$154*'Allocation Drivers'!F15/'Allocation Drivers'!$F$23/'Activity levels'!$J16,0))))),0))</f>
        <v>#DIV/0!</v>
      </c>
      <c r="G115" s="7" t="e">
        <f>IF(Inputs!$B$154="Direct",IF(Inputs!$D$154="Lymphoedema",Inputs!$C$154/'Activity levels'!$J8,0),IF(Inputs!$B$154="Indirect",IF(Inputs!$E$154="Headcount",Inputs!$C$154*'Allocation Drivers'!B8/'Allocation Drivers'!$B$23/'Activity levels'!$J8,IF(Inputs!$E$154="Floor Space",Inputs!$C$154*'Allocation Drivers'!C8/'Allocation Drivers'!$C$23/'Activity levels'!$J8,IF(Inputs!$E$154="Finance Time",Inputs!$C$154*'Allocation Drivers'!D8/'Allocation Drivers'!$D$23/'Activity levels'!$J8,IF(Inputs!$E$154="Meals Provided",Inputs!$C$154*'Allocation Drivers'!E8/'Allocation Drivers'!$E$23/'Activity levels'!$J8,IF(Inputs!$E$154="Clinical Time",Inputs!$C$154*'Allocation Drivers'!F8/'Allocation Drivers'!$F$23/'Activity levels'!$J8,0))))),0))</f>
        <v>#DIV/0!</v>
      </c>
      <c r="H115" s="7" t="e">
        <f>IF(Inputs!$B$154="Direct",IF(Inputs!$D$154="Education",Inputs!$C$154/'Activity levels'!$J9,0),IF(Inputs!$B$154="Indirect",IF(Inputs!$E$154="Headcount",Inputs!$C$154*'Allocation Drivers'!B9/'Allocation Drivers'!$B$23/'Activity levels'!$J9,IF(Inputs!$E$154="Floor Space",Inputs!$C$154*'Allocation Drivers'!C9/'Allocation Drivers'!$C$23/'Activity levels'!$J9,IF(Inputs!$E$154="Finance Time",Inputs!$C$154*'Allocation Drivers'!D9/'Allocation Drivers'!$D$23/'Activity levels'!$J9,IF(Inputs!$E$154="Meals Provided",Inputs!$C$154*'Allocation Drivers'!E9/'Allocation Drivers'!$E$23/'Activity levels'!$J9,IF(Inputs!$E$154="Clinical Time",Inputs!$C$154*'Allocation Drivers'!F9/'Allocation Drivers'!$F$23/'Activity levels'!$J9,0))))),0))</f>
        <v>#DIV/0!</v>
      </c>
      <c r="I115" s="7" t="e">
        <f>IF(Inputs!$B$154="Direct",IF(Inputs!$D$154="Research",Inputs!$C$154/'Activity levels'!$J10,0),IF(Inputs!$B$154="Indirect",IF(Inputs!$E$154="Headcount",Inputs!$C$154*'Allocation Drivers'!B10/'Allocation Drivers'!$B$23/'Activity levels'!$J10,IF(Inputs!$E$154="Floor Space",Inputs!$C$154*'Allocation Drivers'!C10/'Allocation Drivers'!$C$23/'Activity levels'!$J10,IF(Inputs!$E$154="Finance Time",Inputs!$C$154*'Allocation Drivers'!D10/'Allocation Drivers'!$D$23/'Activity levels'!$J10,IF(Inputs!$E$154="Meals Provided",Inputs!$C$154*'Allocation Drivers'!E10/'Allocation Drivers'!$E$23/'Activity levels'!$J10,IF(Inputs!$E$154="Clinical Time",Inputs!$C$154*'Allocation Drivers'!F10/'Allocation Drivers'!$F$23/'Activity levels'!$J10,0))))),0))</f>
        <v>#DIV/0!</v>
      </c>
      <c r="J115" s="7" t="e">
        <f>IF(Inputs!$B$154="Direct",IF(Inputs!$D$154="Bereavement / Family Support / Living Well (Adult)",Inputs!$C$154/'Activity levels'!$J11,0),IF(Inputs!$B$154="Indirect",IF(Inputs!$E$154="Headcount",Inputs!$C$154*'Allocation Drivers'!B11/'Allocation Drivers'!$B$23/'Activity levels'!$J11,IF(Inputs!$E$154="Floor Space",Inputs!$C$154*'Allocation Drivers'!C11/'Allocation Drivers'!$C$23/'Activity levels'!$J11,IF(Inputs!$E$154="Finance Time",Inputs!$C$154*'Allocation Drivers'!D11/'Allocation Drivers'!$D$23/'Activity levels'!$J11,IF(Inputs!$E$154="Meals Provided",Inputs!$C$154*'Allocation Drivers'!E11/'Allocation Drivers'!$E$23/'Activity levels'!$J11,IF(Inputs!$E$154="Clinical Time",Inputs!$C$154*'Allocation Drivers'!F11/'Allocation Drivers'!$F$23/'Activity levels'!$J11,0))))),0))</f>
        <v>#DIV/0!</v>
      </c>
      <c r="K115" s="7" t="e">
        <f>IF(Inputs!$B$154="Direct",IF(Inputs!$D$154="Inpatient (Children)",Inputs!$C$154/'Activity levels'!$J12,0),IF(Inputs!$B$154="Indirect",IF(Inputs!$E$154="Headcount",Inputs!$C$154*'Allocation Drivers'!B12/'Allocation Drivers'!$B$23/'Activity levels'!$J12,IF(Inputs!$E$154="Floor Space",Inputs!$C$154*'Allocation Drivers'!C12/'Allocation Drivers'!$C$23/'Activity levels'!$J12,IF(Inputs!$E$154="Finance Time",Inputs!$C$154*'Allocation Drivers'!D12/'Allocation Drivers'!$D$23/'Activity levels'!$J12,IF(Inputs!$E$154="Meals Provided",Inputs!$C$154*'Allocation Drivers'!E12/'Allocation Drivers'!$E$23/'Activity levels'!$J12,IF(Inputs!$E$154="Clinical Time",Inputs!$C$154*'Allocation Drivers'!F12/'Allocation Drivers'!$F$23/'Activity levels'!$J12,0))))),0))</f>
        <v>#DIV/0!</v>
      </c>
      <c r="L115" s="7" t="e">
        <f>IF(Inputs!$B$154="Direct",IF(Inputs!$D$154="Outpatient  / Hospital Inreach (Children)",Inputs!$C$154/'Activity levels'!$J13,0),IF(Inputs!$B$154="Indirect",IF(Inputs!$E$154="Headcount",Inputs!$C$154*'Allocation Drivers'!B13/'Allocation Drivers'!$B$23/'Activity levels'!$J13,IF(Inputs!$E$154="Floor Space",Inputs!$C$154*'Allocation Drivers'!C13/'Allocation Drivers'!$C$23/'Activity levels'!$J13,IF(Inputs!$E$154="Finance Time",Inputs!$C$154*'Allocation Drivers'!D13/'Allocation Drivers'!$D$23/'Activity levels'!$J13,IF(Inputs!$E$154="Meals Provided",Inputs!$C$154*'Allocation Drivers'!E13/'Allocation Drivers'!$E$23/'Activity levels'!$J13,IF(Inputs!$E$154="Clinical Time",Inputs!$C$154*'Allocation Drivers'!F13/'Allocation Drivers'!$F$23/'Activity levels'!$J13,0))))),0))</f>
        <v>#DIV/0!</v>
      </c>
      <c r="M115" s="7" t="e">
        <f>IF(Inputs!$B$154="Direct",IF(Inputs!$D$154="Specialist Care at Home (Hospice at Home / Rapid Response etc) (Children)",Inputs!$C$154/'Activity levels'!$J14,0),IF(Inputs!$B$154="Indirect",IF(Inputs!$E$154="Headcount",Inputs!$C$154*'Allocation Drivers'!B14/'Allocation Drivers'!$B$23/'Activity levels'!$J14,IF(Inputs!$E$154="Floor Space",Inputs!$C$154*'Allocation Drivers'!C14/'Allocation Drivers'!$C$23/'Activity levels'!$J14,IF(Inputs!$E$154="Finance Time",Inputs!$C$154*'Allocation Drivers'!D14/'Allocation Drivers'!$D$23/'Activity levels'!$J14,IF(Inputs!$E$154="Meals Provided",Inputs!$C$154*'Allocation Drivers'!E14/'Allocation Drivers'!$E$23/'Activity levels'!$J14,IF(Inputs!$E$154="Clinical Time",Inputs!$C$154*'Allocation Drivers'!F14/'Allocation Drivers'!$F$23/'Activity levels'!$J14,0))))),0))</f>
        <v>#DIV/0!</v>
      </c>
      <c r="N115" s="7" t="e">
        <f>IF(Inputs!$B$154="Direct",IF(Inputs!$D$154="Generalist / Non-specialist Community Visits (Children)",Inputs!$C$154/'Activity levels'!$J15,0),IF(Inputs!$B$154="Indirect",IF(Inputs!$E$154="Headcount",Inputs!$C$154*'Allocation Drivers'!B15/'Allocation Drivers'!$B$23/'Activity levels'!$J15,IF(Inputs!$E$154="Floor Space",Inputs!$C$154*'Allocation Drivers'!C15/'Allocation Drivers'!$C$23/'Activity levels'!$J15,IF(Inputs!$E$154="Finance Time",Inputs!$C$154*'Allocation Drivers'!D15/'Allocation Drivers'!$D$23/'Activity levels'!$J15,IF(Inputs!$E$154="Meals Provided",Inputs!$C$154*'Allocation Drivers'!E15/'Allocation Drivers'!$E$23/'Activity levels'!$J15,IF(Inputs!$E$154="Clinical Time",Inputs!$C$154*'Allocation Drivers'!F15/'Allocation Drivers'!$F$23/'Activity levels'!$J15,0))))),0))</f>
        <v>#DIV/0!</v>
      </c>
      <c r="O115" s="7" t="e">
        <f>IF(Inputs!$B$154="Direct",IF(Inputs!$D$154="Do not use",Inputs!$C$154/'Activity levels'!$J17,0),IF(Inputs!$B$154="Indirect",IF(Inputs!$E$154="Headcount",Inputs!$C$154*'Allocation Drivers'!B16/'Allocation Drivers'!$B$23/'Activity levels'!$J17,IF(Inputs!$E$154="Floor Space",Inputs!$C$154*'Allocation Drivers'!C16/'Allocation Drivers'!$C$23/'Activity levels'!$J17,IF(Inputs!$E$154="Finance Time",Inputs!$C$154*'Allocation Drivers'!D16/'Allocation Drivers'!$D$23/'Activity levels'!$J17,IF(Inputs!$E$154="Meals Provided",Inputs!$C$154*'Allocation Drivers'!E16/'Allocation Drivers'!$E$23/'Activity levels'!$J17,IF(Inputs!$E$154="Clinical Time",Inputs!$C$154*'Allocation Drivers'!F16/'Allocation Drivers'!$F$23/'Activity levels'!$J17,0))))),0))</f>
        <v>#DIV/0!</v>
      </c>
      <c r="P115" s="7" t="e">
        <f>IF(Inputs!$B$154="Direct",IF(Inputs!$D$154="Do not use",Inputs!$C$154/'Activity levels'!$J18,0),IF(Inputs!$B$154="Indirect",IF(Inputs!$E$154="Headcount",Inputs!$C$154*'Allocation Drivers'!B17/'Allocation Drivers'!$B$23/'Activity levels'!$J18,IF(Inputs!$E$154="Floor Space",Inputs!$C$154*'Allocation Drivers'!C17/'Allocation Drivers'!$C$23/'Activity levels'!$J18,IF(Inputs!$E$154="Finance Time",Inputs!$C$154*'Allocation Drivers'!D17/'Allocation Drivers'!$D$23/'Activity levels'!$J18,IF(Inputs!$E$154="Meals Provided",Inputs!$C$154*'Allocation Drivers'!E17/'Allocation Drivers'!$E$23/'Activity levels'!$J18,IF(Inputs!$E$154="Clinical Time",Inputs!$C$154*'Allocation Drivers'!F17/'Allocation Drivers'!$F$23/'Activity levels'!$J18,0))))),0))</f>
        <v>#DIV/0!</v>
      </c>
      <c r="Q115" s="7" t="e">
        <f>IF(Inputs!$B$154="Direct",IF(Inputs!$D$154="Bereavement / Family support / Living well (Children)",Inputs!$C$154/'Activity levels'!$J19,0),IF(Inputs!$B$154="Indirect",IF(Inputs!$E$154="Headcount",Inputs!$C$154*'Allocation Drivers'!B18/'Allocation Drivers'!$B$23/'Activity levels'!$J19,IF(Inputs!$E$154="Floor Space",Inputs!$C$154*'Allocation Drivers'!C18/'Allocation Drivers'!$C$23/'Activity levels'!$J19,IF(Inputs!$E$154="Finance Time",Inputs!$C$154*'Allocation Drivers'!D18/'Allocation Drivers'!$D$23/'Activity levels'!$J19,IF(Inputs!$E$154="Meals Provided",Inputs!$C$154*'Allocation Drivers'!E18/'Allocation Drivers'!$E$23/'Activity levels'!$J19,IF(Inputs!$E$154="Clinical Time",Inputs!$C$154*'Allocation Drivers'!F18/'Allocation Drivers'!$F$23/'Activity levels'!$J19,0))))),0))</f>
        <v>#DIV/0!</v>
      </c>
    </row>
    <row r="116" spans="1:17" x14ac:dyDescent="0.2">
      <c r="A116" t="s">
        <v>176</v>
      </c>
      <c r="B116" s="7" t="e">
        <f>IF(Inputs!$B$155="Direct",IF(Inputs!$D$155="Inpatient (Adult)",Inputs!$C$155/'Activity levels'!$J4,0),IF(Inputs!$B$155="Indirect",IF(Inputs!$E$155="Headcount",Inputs!$C$155*'Allocation Drivers'!B4/'Allocation Drivers'!$B$23/'Activity levels'!$J4,IF(Inputs!$E$155="Floor Space",Inputs!$C$155*'Allocation Drivers'!C4/'Allocation Drivers'!$C$23/'Activity levels'!$J4,IF(Inputs!$E$155="Finance Time",Inputs!$C$155*'Allocation Drivers'!D4/'Allocation Drivers'!$D$23/'Activity levels'!$J4,IF(Inputs!$E$155="Meals Provided",Inputs!$C$155*'Allocation Drivers'!E4/'Allocation Drivers'!$E$23/'Activity levels'!$J4,IF(Inputs!$E$155="Clinical Time",Inputs!$C$155*'Allocation Drivers'!F4/'Allocation Drivers'!$F$23/'Activity levels'!$J4,0))))),0))</f>
        <v>#DIV/0!</v>
      </c>
      <c r="C116" s="7" t="e">
        <f>IF(Inputs!$B$155="Direct",IF(Inputs!$D$155="Outpatient / Hospital Inreach (Adult)",Inputs!$C$155/'Activity levels'!$J5,0),IF(Inputs!$B$155="Indirect",IF(Inputs!$E$155="Headcount",Inputs!$C$155*'Allocation Drivers'!B5/'Allocation Drivers'!$B$23/'Activity levels'!$J5,IF(Inputs!$E$155="Floor Space",Inputs!$C$155*'Allocation Drivers'!C5/'Allocation Drivers'!$C$23/'Activity levels'!$J5,IF(Inputs!$E$155="Finance Time",Inputs!$C$155*'Allocation Drivers'!D5/'Allocation Drivers'!$D$23/'Activity levels'!$J5,IF(Inputs!$E$155="Meals Provided",Inputs!$C$155*'Allocation Drivers'!E5/'Allocation Drivers'!$E$23/'Activity levels'!$J5,IF(Inputs!$E$155="Clinical Time",Inputs!$C$155*'Allocation Drivers'!F5/'Allocation Drivers'!$F$23/'Activity levels'!$J5,0))))),0))</f>
        <v>#DIV/0!</v>
      </c>
      <c r="D116" s="7" t="e">
        <f>IF(Inputs!$B$155="Direct",IF(Inputs!$D$155="Specialist Care at Home (Hospice at Home / Rapid Response etc) (Adult)",Inputs!$C$155/'Activity levels'!$J6,0),IF(Inputs!$B$155="Indirect",IF(Inputs!$E$155="Headcount",Inputs!$C$155*'Allocation Drivers'!B6/'Allocation Drivers'!$B$23/'Activity levels'!$J6,IF(Inputs!$E$155="Floor Space",Inputs!$C$155*'Allocation Drivers'!C6/'Allocation Drivers'!$C$23/'Activity levels'!$J6,IF(Inputs!$E$155="Finance Time",Inputs!$C$155*'Allocation Drivers'!D6/'Allocation Drivers'!$D$23/'Activity levels'!$J6,IF(Inputs!$E$155="Meals Provided",Inputs!$C$155*'Allocation Drivers'!E6/'Allocation Drivers'!$E$23/'Activity levels'!$J6,IF(Inputs!$E$155="Clinical Time",Inputs!$C$155*'Allocation Drivers'!F6/'Allocation Drivers'!$F$23/'Activity levels'!$J6,0))))),0))</f>
        <v>#DIV/0!</v>
      </c>
      <c r="E116" s="7" t="e">
        <f>IF(Inputs!$B$155="Direct",IF(Inputs!$D$155="Generalist / Non-specialist Community Visits (Adult)",Inputs!$C$155/'Activity levels'!$J7,0),IF(Inputs!$B$155="Indirect",IF(Inputs!$E$155="Headcount",Inputs!$C$155*'Allocation Drivers'!B7/'Allocation Drivers'!$B$23/'Activity levels'!$J7,IF(Inputs!$E$155="Floor Space",Inputs!$C$155*'Allocation Drivers'!C7/'Allocation Drivers'!$C$23/'Activity levels'!$J7,IF(Inputs!$E$155="Finance Time",Inputs!$C$155*'Allocation Drivers'!D7/'Allocation Drivers'!$D$23/'Activity levels'!$J7,IF(Inputs!$E$155="Meals Provided",Inputs!$C$155*'Allocation Drivers'!E7/'Allocation Drivers'!$E$23/'Activity levels'!$J7,IF(Inputs!$E$155="Clinical Time",Inputs!$C$155*'Allocation Drivers'!F7/'Allocation Drivers'!$F$23/'Activity levels'!$J7,0))))),0))</f>
        <v>#DIV/0!</v>
      </c>
      <c r="F116" s="7" t="e">
        <f>IF(Inputs!$B$155="Direct",IF(Inputs!$D$155="Domicilliary Care",Inputs!$C$155/'Activity levels'!$J16,0),IF(Inputs!$B$155="Indirect",IF(Inputs!$E$155="Headcount",Inputs!$C$155*'Allocation Drivers'!B15/'Allocation Drivers'!$B$23/'Activity levels'!$J16,IF(Inputs!$E$155="Floor Space",Inputs!$C$155*'Allocation Drivers'!C15/'Allocation Drivers'!$C$23/'Activity levels'!$J16,IF(Inputs!$E$155="Finance Time",Inputs!$C$155*'Allocation Drivers'!D15/'Allocation Drivers'!$D$23/'Activity levels'!$J16,IF(Inputs!$E$155="Meals Provided",Inputs!$C$155*'Allocation Drivers'!E15/'Allocation Drivers'!$E$23/'Activity levels'!$J16,IF(Inputs!$E$155="Clinical Time",Inputs!$C$155*'Allocation Drivers'!F15/'Allocation Drivers'!$F$23/'Activity levels'!$J16,0))))),0))</f>
        <v>#DIV/0!</v>
      </c>
      <c r="G116" s="7" t="e">
        <f>IF(Inputs!$B$155="Direct",IF(Inputs!$D$155="Lymphoedema",Inputs!$C$155/'Activity levels'!$J8,0),IF(Inputs!$B$155="Indirect",IF(Inputs!$E$155="Headcount",Inputs!$C$155*'Allocation Drivers'!B8/'Allocation Drivers'!$B$23/'Activity levels'!$J8,IF(Inputs!$E$155="Floor Space",Inputs!$C$155*'Allocation Drivers'!C8/'Allocation Drivers'!$C$23/'Activity levels'!$J8,IF(Inputs!$E$155="Finance Time",Inputs!$C$155*'Allocation Drivers'!D8/'Allocation Drivers'!$D$23/'Activity levels'!$J8,IF(Inputs!$E$155="Meals Provided",Inputs!$C$155*'Allocation Drivers'!E8/'Allocation Drivers'!$E$23/'Activity levels'!$J8,IF(Inputs!$E$155="Clinical Time",Inputs!$C$155*'Allocation Drivers'!F8/'Allocation Drivers'!$F$23/'Activity levels'!$J8,0))))),0))</f>
        <v>#DIV/0!</v>
      </c>
      <c r="H116" s="7" t="e">
        <f>IF(Inputs!$B$155="Direct",IF(Inputs!$D$155="Education",Inputs!$C$155/'Activity levels'!$J9,0),IF(Inputs!$B$155="Indirect",IF(Inputs!$E$155="Headcount",Inputs!$C$155*'Allocation Drivers'!B9/'Allocation Drivers'!$B$23/'Activity levels'!$J9,IF(Inputs!$E$155="Floor Space",Inputs!$C$155*'Allocation Drivers'!C9/'Allocation Drivers'!$C$23/'Activity levels'!$J9,IF(Inputs!$E$155="Finance Time",Inputs!$C$155*'Allocation Drivers'!D9/'Allocation Drivers'!$D$23/'Activity levels'!$J9,IF(Inputs!$E$155="Meals Provided",Inputs!$C$155*'Allocation Drivers'!E9/'Allocation Drivers'!$E$23/'Activity levels'!$J9,IF(Inputs!$E$155="Clinical Time",Inputs!$C$155*'Allocation Drivers'!F9/'Allocation Drivers'!$F$23/'Activity levels'!$J9,0))))),0))</f>
        <v>#DIV/0!</v>
      </c>
      <c r="I116" s="7" t="e">
        <f>IF(Inputs!$B$155="Direct",IF(Inputs!$D$155="Research",Inputs!$C$155/'Activity levels'!$J10,0),IF(Inputs!$B$155="Indirect",IF(Inputs!$E$155="Headcount",Inputs!$C$155*'Allocation Drivers'!B10/'Allocation Drivers'!$B$23/'Activity levels'!$J10,IF(Inputs!$E$155="Floor Space",Inputs!$C$155*'Allocation Drivers'!C10/'Allocation Drivers'!$C$23/'Activity levels'!$J10,IF(Inputs!$E$155="Finance Time",Inputs!$C$155*'Allocation Drivers'!D10/'Allocation Drivers'!$D$23/'Activity levels'!$J10,IF(Inputs!$E$155="Meals Provided",Inputs!$C$155*'Allocation Drivers'!E10/'Allocation Drivers'!$E$23/'Activity levels'!$J10,IF(Inputs!$E$155="Clinical Time",Inputs!$C$155*'Allocation Drivers'!F10/'Allocation Drivers'!$F$23/'Activity levels'!$J10,0))))),0))</f>
        <v>#DIV/0!</v>
      </c>
      <c r="J116" s="7" t="e">
        <f>IF(Inputs!$B$155="Direct",IF(Inputs!$D$155="Bereavement / Family Support / Living Well (Adult)",Inputs!$C$155/'Activity levels'!$J11,0),IF(Inputs!$B$155="Indirect",IF(Inputs!$E$155="Headcount",Inputs!$C$155*'Allocation Drivers'!B11/'Allocation Drivers'!$B$23/'Activity levels'!$J11,IF(Inputs!$E$155="Floor Space",Inputs!$C$155*'Allocation Drivers'!C11/'Allocation Drivers'!$C$23/'Activity levels'!$J11,IF(Inputs!$E$155="Finance Time",Inputs!$C$155*'Allocation Drivers'!D11/'Allocation Drivers'!$D$23/'Activity levels'!$J11,IF(Inputs!$E$155="Meals Provided",Inputs!$C$155*'Allocation Drivers'!E11/'Allocation Drivers'!$E$23/'Activity levels'!$J11,IF(Inputs!$E$155="Clinical Time",Inputs!$C$155*'Allocation Drivers'!F11/'Allocation Drivers'!$F$23/'Activity levels'!$J11,0))))),0))</f>
        <v>#DIV/0!</v>
      </c>
      <c r="K116" s="7" t="e">
        <f>IF(Inputs!$B$155="Direct",IF(Inputs!$D$155="Inpatient (Children)",Inputs!$C$155/'Activity levels'!$J12,0),IF(Inputs!$B$155="Indirect",IF(Inputs!$E$155="Headcount",Inputs!$C$155*'Allocation Drivers'!B12/'Allocation Drivers'!$B$23/'Activity levels'!$J12,IF(Inputs!$E$155="Floor Space",Inputs!$C$155*'Allocation Drivers'!C12/'Allocation Drivers'!$C$23/'Activity levels'!$J12,IF(Inputs!$E$155="Finance Time",Inputs!$C$155*'Allocation Drivers'!D12/'Allocation Drivers'!$D$23/'Activity levels'!$J12,IF(Inputs!$E$155="Meals Provided",Inputs!$C$155*'Allocation Drivers'!E12/'Allocation Drivers'!$E$23/'Activity levels'!$J12,IF(Inputs!$E$155="Clinical Time",Inputs!$C$155*'Allocation Drivers'!F12/'Allocation Drivers'!$F$23/'Activity levels'!$J12,0))))),0))</f>
        <v>#DIV/0!</v>
      </c>
      <c r="L116" s="7" t="e">
        <f>IF(Inputs!$B$155="Direct",IF(Inputs!$D$155="Outpatient  / Hospital Inreach (Children)",Inputs!$C$155/'Activity levels'!$J13,0),IF(Inputs!$B$155="Indirect",IF(Inputs!$E$155="Headcount",Inputs!$C$155*'Allocation Drivers'!B13/'Allocation Drivers'!$B$23/'Activity levels'!$J13,IF(Inputs!$E$155="Floor Space",Inputs!$C$155*'Allocation Drivers'!C13/'Allocation Drivers'!$C$23/'Activity levels'!$J13,IF(Inputs!$E$155="Finance Time",Inputs!$C$155*'Allocation Drivers'!D13/'Allocation Drivers'!$D$23/'Activity levels'!$J13,IF(Inputs!$E$155="Meals Provided",Inputs!$C$155*'Allocation Drivers'!E13/'Allocation Drivers'!$E$23/'Activity levels'!$J13,IF(Inputs!$E$155="Clinical Time",Inputs!$C$155*'Allocation Drivers'!F13/'Allocation Drivers'!$F$23/'Activity levels'!$J13,0))))),0))</f>
        <v>#DIV/0!</v>
      </c>
      <c r="M116" s="7" t="e">
        <f>IF(Inputs!$B$155="Direct",IF(Inputs!$D$155="Specialist Care at Home (Hospice at Home / Rapid Response etc) (Children)",Inputs!$C$155/'Activity levels'!$J14,0),IF(Inputs!$B$155="Indirect",IF(Inputs!$E$155="Headcount",Inputs!$C$155*'Allocation Drivers'!B14/'Allocation Drivers'!$B$23/'Activity levels'!$J14,IF(Inputs!$E$155="Floor Space",Inputs!$C$155*'Allocation Drivers'!C14/'Allocation Drivers'!$C$23/'Activity levels'!$J14,IF(Inputs!$E$155="Finance Time",Inputs!$C$155*'Allocation Drivers'!D14/'Allocation Drivers'!$D$23/'Activity levels'!$J14,IF(Inputs!$E$155="Meals Provided",Inputs!$C$155*'Allocation Drivers'!E14/'Allocation Drivers'!$E$23/'Activity levels'!$J14,IF(Inputs!$E$155="Clinical Time",Inputs!$C$155*'Allocation Drivers'!F14/'Allocation Drivers'!$F$23/'Activity levels'!$J14,0))))),0))</f>
        <v>#DIV/0!</v>
      </c>
      <c r="N116" s="7" t="e">
        <f>IF(Inputs!$B$155="Direct",IF(Inputs!$D$155="Generalist / Non-specialist Community Visits (Children)",Inputs!$C$155/'Activity levels'!$J15,0),IF(Inputs!$B$155="Indirect",IF(Inputs!$E$155="Headcount",Inputs!$C$155*'Allocation Drivers'!B15/'Allocation Drivers'!$B$23/'Activity levels'!$J15,IF(Inputs!$E$155="Floor Space",Inputs!$C$155*'Allocation Drivers'!C15/'Allocation Drivers'!$C$23/'Activity levels'!$J15,IF(Inputs!$E$155="Finance Time",Inputs!$C$155*'Allocation Drivers'!D15/'Allocation Drivers'!$D$23/'Activity levels'!$J15,IF(Inputs!$E$155="Meals Provided",Inputs!$C$155*'Allocation Drivers'!E15/'Allocation Drivers'!$E$23/'Activity levels'!$J15,IF(Inputs!$E$155="Clinical Time",Inputs!$C$155*'Allocation Drivers'!F15/'Allocation Drivers'!$F$23/'Activity levels'!$J15,0))))),0))</f>
        <v>#DIV/0!</v>
      </c>
      <c r="O116" s="7" t="e">
        <f>IF(Inputs!$B$155="Direct",IF(Inputs!$D$155="Do not use",Inputs!$C$155/'Activity levels'!$J17,0),IF(Inputs!$B$155="Indirect",IF(Inputs!$E$155="Headcount",Inputs!$C$155*'Allocation Drivers'!B16/'Allocation Drivers'!$B$23/'Activity levels'!$J17,IF(Inputs!$E$155="Floor Space",Inputs!$C$155*'Allocation Drivers'!C16/'Allocation Drivers'!$C$23/'Activity levels'!$J17,IF(Inputs!$E$155="Finance Time",Inputs!$C$155*'Allocation Drivers'!D16/'Allocation Drivers'!$D$23/'Activity levels'!$J17,IF(Inputs!$E$155="Meals Provided",Inputs!$C$155*'Allocation Drivers'!E16/'Allocation Drivers'!$E$23/'Activity levels'!$J17,IF(Inputs!$E$155="Clinical Time",Inputs!$C$155*'Allocation Drivers'!F16/'Allocation Drivers'!$F$23/'Activity levels'!$J17,0))))),0))</f>
        <v>#DIV/0!</v>
      </c>
      <c r="P116" s="7" t="e">
        <f>IF(Inputs!$B$155="Direct",IF(Inputs!$D$155="Do not use",Inputs!$C$155/'Activity levels'!$J18,0),IF(Inputs!$B$155="Indirect",IF(Inputs!$E$155="Headcount",Inputs!$C$155*'Allocation Drivers'!B17/'Allocation Drivers'!$B$23/'Activity levels'!$J18,IF(Inputs!$E$155="Floor Space",Inputs!$C$155*'Allocation Drivers'!C17/'Allocation Drivers'!$C$23/'Activity levels'!$J18,IF(Inputs!$E$155="Finance Time",Inputs!$C$155*'Allocation Drivers'!D17/'Allocation Drivers'!$D$23/'Activity levels'!$J18,IF(Inputs!$E$155="Meals Provided",Inputs!$C$155*'Allocation Drivers'!E17/'Allocation Drivers'!$E$23/'Activity levels'!$J18,IF(Inputs!$E$155="Clinical Time",Inputs!$C$155*'Allocation Drivers'!F17/'Allocation Drivers'!$F$23/'Activity levels'!$J18,0))))),0))</f>
        <v>#DIV/0!</v>
      </c>
      <c r="Q116" s="7" t="e">
        <f>IF(Inputs!$B$155="Direct",IF(Inputs!$D$155="Bereavement / Family support / Living well (Children)",Inputs!$C$155/'Activity levels'!$J19,0),IF(Inputs!$B$155="Indirect",IF(Inputs!$E$155="Headcount",Inputs!$C$155*'Allocation Drivers'!B18/'Allocation Drivers'!$B$23/'Activity levels'!$J19,IF(Inputs!$E$155="Floor Space",Inputs!$C$155*'Allocation Drivers'!C18/'Allocation Drivers'!$C$23/'Activity levels'!$J19,IF(Inputs!$E$155="Finance Time",Inputs!$C$155*'Allocation Drivers'!D18/'Allocation Drivers'!$D$23/'Activity levels'!$J19,IF(Inputs!$E$155="Meals Provided",Inputs!$C$155*'Allocation Drivers'!E18/'Allocation Drivers'!$E$23/'Activity levels'!$J19,IF(Inputs!$E$155="Clinical Time",Inputs!$C$155*'Allocation Drivers'!F18/'Allocation Drivers'!$F$23/'Activity levels'!$J19,0))))),0))</f>
        <v>#DIV/0!</v>
      </c>
    </row>
    <row r="117" spans="1:17" x14ac:dyDescent="0.2">
      <c r="A117" t="s">
        <v>178</v>
      </c>
      <c r="B117" s="7" t="e">
        <f>IF(Inputs!$B$156="Direct",IF(Inputs!$D$156="Inpatient (Adult)",Inputs!$C$156/'Activity levels'!$J4,0),IF(Inputs!$B$156="Indirect",IF(Inputs!$E$156="Headcount",Inputs!$C$156*'Allocation Drivers'!B4/'Allocation Drivers'!$B$23/'Activity levels'!$J4,IF(Inputs!$E$156="Floor Space",Inputs!$C$156*'Allocation Drivers'!C4/'Allocation Drivers'!$C$23/'Activity levels'!$J4,IF(Inputs!$E$156="Finance Time",Inputs!$C$156*'Allocation Drivers'!D4/'Allocation Drivers'!$D$23/'Activity levels'!$J4,IF(Inputs!$E$156="Meals Provided",Inputs!$C$156*'Allocation Drivers'!E4/'Allocation Drivers'!$E$23/'Activity levels'!$J4,IF(Inputs!$E$156="Clinical Time",Inputs!$C$156*'Allocation Drivers'!F4/'Allocation Drivers'!$F$23/'Activity levels'!$J4,0))))),0))</f>
        <v>#DIV/0!</v>
      </c>
      <c r="C117" s="7" t="e">
        <f>IF(Inputs!$B$156="Direct",IF(Inputs!$D$156="Outpatient / Hospital Inreach (Adult)",Inputs!$C$156/'Activity levels'!$J5,0),IF(Inputs!$B$156="Indirect",IF(Inputs!$E$156="Headcount",Inputs!$C$156*'Allocation Drivers'!B5/'Allocation Drivers'!$B$23/'Activity levels'!$J5,IF(Inputs!$E$156="Floor Space",Inputs!$C$156*'Allocation Drivers'!C5/'Allocation Drivers'!$C$23/'Activity levels'!$J5,IF(Inputs!$E$156="Finance Time",Inputs!$C$156*'Allocation Drivers'!D5/'Allocation Drivers'!$D$23/'Activity levels'!$J5,IF(Inputs!$E$156="Meals Provided",Inputs!$C$156*'Allocation Drivers'!E5/'Allocation Drivers'!$E$23/'Activity levels'!$J5,IF(Inputs!$E$156="Clinical Time",Inputs!$C$156*'Allocation Drivers'!F5/'Allocation Drivers'!$F$23/'Activity levels'!$J5,0))))),0))</f>
        <v>#DIV/0!</v>
      </c>
      <c r="D117" s="7" t="e">
        <f>IF(Inputs!$B$156="Direct",IF(Inputs!$D$156="Specialist Care at Home (Hospice at Home / Rapid Response etc) (Adult)",Inputs!$C$156/'Activity levels'!$J6,0),IF(Inputs!$B$156="Indirect",IF(Inputs!$E$156="Headcount",Inputs!$C$156*'Allocation Drivers'!B6/'Allocation Drivers'!$B$23/'Activity levels'!$J6,IF(Inputs!$E$156="Floor Space",Inputs!$C$156*'Allocation Drivers'!C6/'Allocation Drivers'!$C$23/'Activity levels'!$J6,IF(Inputs!$E$156="Finance Time",Inputs!$C$156*'Allocation Drivers'!D6/'Allocation Drivers'!$D$23/'Activity levels'!$J6,IF(Inputs!$E$156="Meals Provided",Inputs!$C$156*'Allocation Drivers'!E6/'Allocation Drivers'!$E$23/'Activity levels'!$J6,IF(Inputs!$E$156="Clinical Time",Inputs!$C$156*'Allocation Drivers'!F6/'Allocation Drivers'!$F$23/'Activity levels'!$J6,0))))),0))</f>
        <v>#DIV/0!</v>
      </c>
      <c r="E117" s="7" t="e">
        <f>IF(Inputs!$B$156="Direct",IF(Inputs!$D$156="Generalist / Non-specialist Community Visits (Adult)",Inputs!$C$156/'Activity levels'!$J7,0),IF(Inputs!$B$156="Indirect",IF(Inputs!$E$156="Headcount",Inputs!$C$156*'Allocation Drivers'!B7/'Allocation Drivers'!$B$23/'Activity levels'!$J7,IF(Inputs!$E$156="Floor Space",Inputs!$C$156*'Allocation Drivers'!C7/'Allocation Drivers'!$C$23/'Activity levels'!$J7,IF(Inputs!$E$156="Finance Time",Inputs!$C$156*'Allocation Drivers'!D7/'Allocation Drivers'!$D$23/'Activity levels'!$J7,IF(Inputs!$E$156="Meals Provided",Inputs!$C$156*'Allocation Drivers'!E7/'Allocation Drivers'!$E$23/'Activity levels'!$J7,IF(Inputs!$E$156="Clinical Time",Inputs!$C$156*'Allocation Drivers'!F7/'Allocation Drivers'!$F$23/'Activity levels'!$J7,0))))),0))</f>
        <v>#DIV/0!</v>
      </c>
      <c r="F117" s="7" t="e">
        <f>IF(Inputs!$B$156="Direct",IF(Inputs!$D$156="Domicilliary Care",Inputs!$C$156/'Activity levels'!$J16,0),IF(Inputs!$B$156="Indirect",IF(Inputs!$E$156="Headcount",Inputs!$C$156*'Allocation Drivers'!B15/'Allocation Drivers'!$B$23/'Activity levels'!$J16,IF(Inputs!$E$156="Floor Space",Inputs!$C$156*'Allocation Drivers'!C15/'Allocation Drivers'!$C$23/'Activity levels'!$J16,IF(Inputs!$E$156="Finance Time",Inputs!$C$156*'Allocation Drivers'!D15/'Allocation Drivers'!$D$23/'Activity levels'!$J16,IF(Inputs!$E$156="Meals Provided",Inputs!$C$156*'Allocation Drivers'!E15/'Allocation Drivers'!$E$23/'Activity levels'!$J16,IF(Inputs!$E$156="Clinical Time",Inputs!$C$156*'Allocation Drivers'!F15/'Allocation Drivers'!$F$23/'Activity levels'!$J16,0))))),0))</f>
        <v>#DIV/0!</v>
      </c>
      <c r="G117" s="7" t="e">
        <f>IF(Inputs!$B$156="Direct",IF(Inputs!$D$156="Lymphoedema",Inputs!$C$156/'Activity levels'!$J8,0),IF(Inputs!$B$156="Indirect",IF(Inputs!$E$156="Headcount",Inputs!$C$156*'Allocation Drivers'!B8/'Allocation Drivers'!$B$23/'Activity levels'!$J8,IF(Inputs!$E$156="Floor Space",Inputs!$C$156*'Allocation Drivers'!C8/'Allocation Drivers'!$C$23/'Activity levels'!$J8,IF(Inputs!$E$156="Finance Time",Inputs!$C$156*'Allocation Drivers'!D8/'Allocation Drivers'!$D$23/'Activity levels'!$J8,IF(Inputs!$E$156="Meals Provided",Inputs!$C$156*'Allocation Drivers'!E8/'Allocation Drivers'!$E$23/'Activity levels'!$J8,IF(Inputs!$E$156="Clinical Time",Inputs!$C$156*'Allocation Drivers'!F8/'Allocation Drivers'!$F$23/'Activity levels'!$J8,0))))),0))</f>
        <v>#DIV/0!</v>
      </c>
      <c r="H117" s="7" t="e">
        <f>IF(Inputs!$B$156="Direct",IF(Inputs!$D$156="Education",Inputs!$C$156/'Activity levels'!$J9,0),IF(Inputs!$B$156="Indirect",IF(Inputs!$E$156="Headcount",Inputs!$C$156*'Allocation Drivers'!B9/'Allocation Drivers'!$B$23/'Activity levels'!$J9,IF(Inputs!$E$156="Floor Space",Inputs!$C$156*'Allocation Drivers'!C9/'Allocation Drivers'!$C$23/'Activity levels'!$J9,IF(Inputs!$E$156="Finance Time",Inputs!$C$156*'Allocation Drivers'!D9/'Allocation Drivers'!$D$23/'Activity levels'!$J9,IF(Inputs!$E$156="Meals Provided",Inputs!$C$156*'Allocation Drivers'!E9/'Allocation Drivers'!$E$23/'Activity levels'!$J9,IF(Inputs!$E$156="Clinical Time",Inputs!$C$156*'Allocation Drivers'!F9/'Allocation Drivers'!$F$23/'Activity levels'!$J9,0))))),0))</f>
        <v>#DIV/0!</v>
      </c>
      <c r="I117" s="7" t="e">
        <f>IF(Inputs!$B$156="Direct",IF(Inputs!$D$156="Research",Inputs!$C$156/'Activity levels'!$J10,0),IF(Inputs!$B$156="Indirect",IF(Inputs!$E$156="Headcount",Inputs!$C$156*'Allocation Drivers'!B10/'Allocation Drivers'!$B$23/'Activity levels'!$J10,IF(Inputs!$E$156="Floor Space",Inputs!$C$156*'Allocation Drivers'!C10/'Allocation Drivers'!$C$23/'Activity levels'!$J10,IF(Inputs!$E$156="Finance Time",Inputs!$C$156*'Allocation Drivers'!D10/'Allocation Drivers'!$D$23/'Activity levels'!$J10,IF(Inputs!$E$156="Meals Provided",Inputs!$C$156*'Allocation Drivers'!E10/'Allocation Drivers'!$E$23/'Activity levels'!$J10,IF(Inputs!$E$156="Clinical Time",Inputs!$C$156*'Allocation Drivers'!F10/'Allocation Drivers'!$F$23/'Activity levels'!$J10,0))))),0))</f>
        <v>#DIV/0!</v>
      </c>
      <c r="J117" s="7" t="e">
        <f>IF(Inputs!$B$156="Direct",IF(Inputs!$D$156="Bereavement / Family Support / Living Well (Adult)",Inputs!$C$156/'Activity levels'!$J11,0),IF(Inputs!$B$156="Indirect",IF(Inputs!$E$156="Headcount",Inputs!$C$156*'Allocation Drivers'!B11/'Allocation Drivers'!$B$23/'Activity levels'!$J11,IF(Inputs!$E$156="Floor Space",Inputs!$C$156*'Allocation Drivers'!C11/'Allocation Drivers'!$C$23/'Activity levels'!$J11,IF(Inputs!$E$156="Finance Time",Inputs!$C$156*'Allocation Drivers'!D11/'Allocation Drivers'!$D$23/'Activity levels'!$J11,IF(Inputs!$E$156="Meals Provided",Inputs!$C$156*'Allocation Drivers'!E11/'Allocation Drivers'!$E$23/'Activity levels'!$J11,IF(Inputs!$E$156="Clinical Time",Inputs!$C$156*'Allocation Drivers'!F11/'Allocation Drivers'!$F$23/'Activity levels'!$J11,0))))),0))</f>
        <v>#DIV/0!</v>
      </c>
      <c r="K117" s="7" t="e">
        <f>IF(Inputs!$B$156="Direct",IF(Inputs!$D$156="Inpatient (Children)",Inputs!$C$156/'Activity levels'!$J12,0),IF(Inputs!$B$156="Indirect",IF(Inputs!$E$156="Headcount",Inputs!$C$156*'Allocation Drivers'!B12/'Allocation Drivers'!$B$23/'Activity levels'!$J12,IF(Inputs!$E$156="Floor Space",Inputs!$C$156*'Allocation Drivers'!C12/'Allocation Drivers'!$C$23/'Activity levels'!$J12,IF(Inputs!$E$156="Finance Time",Inputs!$C$156*'Allocation Drivers'!D12/'Allocation Drivers'!$D$23/'Activity levels'!$J12,IF(Inputs!$E$156="Meals Provided",Inputs!$C$156*'Allocation Drivers'!E12/'Allocation Drivers'!$E$23/'Activity levels'!$J12,IF(Inputs!$E$156="Clinical Time",Inputs!$C$156*'Allocation Drivers'!F12/'Allocation Drivers'!$F$23/'Activity levels'!$J12,0))))),0))</f>
        <v>#DIV/0!</v>
      </c>
      <c r="L117" s="7" t="e">
        <f>IF(Inputs!$B$156="Direct",IF(Inputs!$D$156="Outpatient  / Hospital Inreach (Children)",Inputs!$C$156/'Activity levels'!$J13,0),IF(Inputs!$B$156="Indirect",IF(Inputs!$E$156="Headcount",Inputs!$C$156*'Allocation Drivers'!B13/'Allocation Drivers'!$B$23/'Activity levels'!$J13,IF(Inputs!$E$156="Floor Space",Inputs!$C$156*'Allocation Drivers'!C13/'Allocation Drivers'!$C$23/'Activity levels'!$J13,IF(Inputs!$E$156="Finance Time",Inputs!$C$156*'Allocation Drivers'!D13/'Allocation Drivers'!$D$23/'Activity levels'!$J13,IF(Inputs!$E$156="Meals Provided",Inputs!$C$156*'Allocation Drivers'!E13/'Allocation Drivers'!$E$23/'Activity levels'!$J13,IF(Inputs!$E$156="Clinical Time",Inputs!$C$156*'Allocation Drivers'!F13/'Allocation Drivers'!$F$23/'Activity levels'!$J13,0))))),0))</f>
        <v>#DIV/0!</v>
      </c>
      <c r="M117" s="7" t="e">
        <f>IF(Inputs!$B$156="Direct",IF(Inputs!$D$156="Specialist Care at Home (Hospice at Home / Rapid Response etc) (Children)",Inputs!$C$156/'Activity levels'!$J14,0),IF(Inputs!$B$156="Indirect",IF(Inputs!$E$156="Headcount",Inputs!$C$156*'Allocation Drivers'!B14/'Allocation Drivers'!$B$23/'Activity levels'!$J14,IF(Inputs!$E$156="Floor Space",Inputs!$C$156*'Allocation Drivers'!C14/'Allocation Drivers'!$C$23/'Activity levels'!$J14,IF(Inputs!$E$156="Finance Time",Inputs!$C$156*'Allocation Drivers'!D14/'Allocation Drivers'!$D$23/'Activity levels'!$J14,IF(Inputs!$E$156="Meals Provided",Inputs!$C$156*'Allocation Drivers'!E14/'Allocation Drivers'!$E$23/'Activity levels'!$J14,IF(Inputs!$E$156="Clinical Time",Inputs!$C$156*'Allocation Drivers'!F14/'Allocation Drivers'!$F$23/'Activity levels'!$J14,0))))),0))</f>
        <v>#DIV/0!</v>
      </c>
      <c r="N117" s="7" t="e">
        <f>IF(Inputs!$B$156="Direct",IF(Inputs!$D$156="Generalist / Non-specialist Community Visits (Children)",Inputs!$C$156/'Activity levels'!$J15,0),IF(Inputs!$B$156="Indirect",IF(Inputs!$E$156="Headcount",Inputs!$C$156*'Allocation Drivers'!B15/'Allocation Drivers'!$B$23/'Activity levels'!$J15,IF(Inputs!$E$156="Floor Space",Inputs!$C$156*'Allocation Drivers'!C15/'Allocation Drivers'!$C$23/'Activity levels'!$J15,IF(Inputs!$E$156="Finance Time",Inputs!$C$156*'Allocation Drivers'!D15/'Allocation Drivers'!$D$23/'Activity levels'!$J15,IF(Inputs!$E$156="Meals Provided",Inputs!$C$156*'Allocation Drivers'!E15/'Allocation Drivers'!$E$23/'Activity levels'!$J15,IF(Inputs!$E$156="Clinical Time",Inputs!$C$156*'Allocation Drivers'!F15/'Allocation Drivers'!$F$23/'Activity levels'!$J15,0))))),0))</f>
        <v>#DIV/0!</v>
      </c>
      <c r="O117" s="7" t="e">
        <f>IF(Inputs!$B$156="Direct",IF(Inputs!$D$156="Do not use",Inputs!$C$156/'Activity levels'!$J17,0),IF(Inputs!$B$156="Indirect",IF(Inputs!$E$156="Headcount",Inputs!$C$156*'Allocation Drivers'!B16/'Allocation Drivers'!$B$23/'Activity levels'!$J17,IF(Inputs!$E$156="Floor Space",Inputs!$C$156*'Allocation Drivers'!C16/'Allocation Drivers'!$C$23/'Activity levels'!$J17,IF(Inputs!$E$156="Finance Time",Inputs!$C$156*'Allocation Drivers'!D16/'Allocation Drivers'!$D$23/'Activity levels'!$J17,IF(Inputs!$E$156="Meals Provided",Inputs!$C$156*'Allocation Drivers'!E16/'Allocation Drivers'!$E$23/'Activity levels'!$J17,IF(Inputs!$E$156="Clinical Time",Inputs!$C$156*'Allocation Drivers'!F16/'Allocation Drivers'!$F$23/'Activity levels'!$J17,0))))),0))</f>
        <v>#DIV/0!</v>
      </c>
      <c r="P117" s="7" t="e">
        <f>IF(Inputs!$B$156="Direct",IF(Inputs!$D$156="Do not use",Inputs!$C$156/'Activity levels'!$J18,0),IF(Inputs!$B$156="Indirect",IF(Inputs!$E$156="Headcount",Inputs!$C$156*'Allocation Drivers'!B17/'Allocation Drivers'!$B$23/'Activity levels'!$J18,IF(Inputs!$E$156="Floor Space",Inputs!$C$156*'Allocation Drivers'!C17/'Allocation Drivers'!$C$23/'Activity levels'!$J18,IF(Inputs!$E$156="Finance Time",Inputs!$C$156*'Allocation Drivers'!D17/'Allocation Drivers'!$D$23/'Activity levels'!$J18,IF(Inputs!$E$156="Meals Provided",Inputs!$C$156*'Allocation Drivers'!E17/'Allocation Drivers'!$E$23/'Activity levels'!$J18,IF(Inputs!$E$156="Clinical Time",Inputs!$C$156*'Allocation Drivers'!F17/'Allocation Drivers'!$F$23/'Activity levels'!$J18,0))))),0))</f>
        <v>#DIV/0!</v>
      </c>
      <c r="Q117" s="7" t="e">
        <f>IF(Inputs!$B$156="Direct",IF(Inputs!$D$156="Bereavement / Family support / Living well (Children)",Inputs!$C$156/'Activity levels'!$J19,0),IF(Inputs!$B$156="Indirect",IF(Inputs!$E$156="Headcount",Inputs!$C$156*'Allocation Drivers'!B18/'Allocation Drivers'!$B$23/'Activity levels'!$J19,IF(Inputs!$E$156="Floor Space",Inputs!$C$156*'Allocation Drivers'!C18/'Allocation Drivers'!$C$23/'Activity levels'!$J19,IF(Inputs!$E$156="Finance Time",Inputs!$C$156*'Allocation Drivers'!D18/'Allocation Drivers'!$D$23/'Activity levels'!$J19,IF(Inputs!$E$156="Meals Provided",Inputs!$C$156*'Allocation Drivers'!E18/'Allocation Drivers'!$E$23/'Activity levels'!$J19,IF(Inputs!$E$156="Clinical Time",Inputs!$C$156*'Allocation Drivers'!F18/'Allocation Drivers'!$F$23/'Activity levels'!$J19,0))))),0))</f>
        <v>#DIV/0!</v>
      </c>
    </row>
    <row r="118" spans="1:17" x14ac:dyDescent="0.2">
      <c r="A118" t="s">
        <v>74</v>
      </c>
      <c r="B118" s="7" t="e">
        <f>IF(Inputs!$B$158="Direct",IF(Inputs!$D$158="Inpatient (Adult)",Inputs!$C$158/'Activity levels'!$J4,0),IF(Inputs!$B$158="Indirect",IF(Inputs!$E$158="Headcount",Inputs!$C$158*'Allocation Drivers'!B4/'Allocation Drivers'!$B$23/'Activity levels'!$J4,IF(Inputs!$E$158="Floor Space",Inputs!$C$158*'Allocation Drivers'!C4/'Allocation Drivers'!$C$23/'Activity levels'!$J4,IF(Inputs!$E$158="Finance Time",Inputs!$C$158*'Allocation Drivers'!D4/'Allocation Drivers'!$D$23/'Activity levels'!$J4,IF(Inputs!$E$158="Meals Provided",Inputs!$C$158*'Allocation Drivers'!E4/'Allocation Drivers'!$E$23/'Activity levels'!$J4,IF(Inputs!$E$158="Clinical Time",Inputs!$C$158*'Allocation Drivers'!F4/'Allocation Drivers'!$F$23/'Activity levels'!$J4,0))))),0))</f>
        <v>#DIV/0!</v>
      </c>
      <c r="C118" s="7" t="e">
        <f>IF(Inputs!$B$158="Direct",IF(Inputs!$D$158="Outpatient / Hospital Inreach (Adult)",Inputs!$C$158/'Activity levels'!$J5,0),IF(Inputs!$B$158="Indirect",IF(Inputs!$E$158="Headcount",Inputs!$C$158*'Allocation Drivers'!B5/'Allocation Drivers'!$B$23/'Activity levels'!$J5,IF(Inputs!$E$158="Floor Space",Inputs!$C$158*'Allocation Drivers'!C5/'Allocation Drivers'!$C$23/'Activity levels'!$J5,IF(Inputs!$E$158="Finance Time",Inputs!$C$158*'Allocation Drivers'!D5/'Allocation Drivers'!$D$23/'Activity levels'!$J5,IF(Inputs!$E$158="Meals Provided",Inputs!$C$158*'Allocation Drivers'!E5/'Allocation Drivers'!$E$23/'Activity levels'!$J5,IF(Inputs!$E$158="Clinical Time",Inputs!$C$158*'Allocation Drivers'!F5/'Allocation Drivers'!$F$23/'Activity levels'!$J5,0))))),0))</f>
        <v>#DIV/0!</v>
      </c>
      <c r="D118" s="7" t="e">
        <f>IF(Inputs!$B$158="Direct",IF(Inputs!$D$158="Specialist Care at Home (Hospice at Home / Rapid Response etc) (Adult)",Inputs!$C$158/'Activity levels'!$J6,0),IF(Inputs!$B$158="Indirect",IF(Inputs!$E$158="Headcount",Inputs!$C$158*'Allocation Drivers'!B6/'Allocation Drivers'!$B$23/'Activity levels'!$J6,IF(Inputs!$E$158="Floor Space",Inputs!$C$158*'Allocation Drivers'!C6/'Allocation Drivers'!$C$23/'Activity levels'!$J6,IF(Inputs!$E$158="Finance Time",Inputs!$C$158*'Allocation Drivers'!D6/'Allocation Drivers'!$D$23/'Activity levels'!$J6,IF(Inputs!$E$158="Meals Provided",Inputs!$C$158*'Allocation Drivers'!E6/'Allocation Drivers'!$E$23/'Activity levels'!$J6,IF(Inputs!$E$158="Clinical Time",Inputs!$C$158*'Allocation Drivers'!F6/'Allocation Drivers'!$F$23/'Activity levels'!$J6,0))))),0))</f>
        <v>#DIV/0!</v>
      </c>
      <c r="E118" s="7" t="e">
        <f>IF(Inputs!$B$158="Direct",IF(Inputs!$D$158="Generalist / Non-specialist Community Visits (Adult)",Inputs!$C$158/'Activity levels'!$J7,0),IF(Inputs!$B$158="Indirect",IF(Inputs!$E$158="Headcount",Inputs!$C$158*'Allocation Drivers'!B7/'Allocation Drivers'!$B$23/'Activity levels'!$J7,IF(Inputs!$E$158="Floor Space",Inputs!$C$158*'Allocation Drivers'!C7/'Allocation Drivers'!$C$23/'Activity levels'!$J7,IF(Inputs!$E$158="Finance Time",Inputs!$C$158*'Allocation Drivers'!D7/'Allocation Drivers'!$D$23/'Activity levels'!$J7,IF(Inputs!$E$158="Meals Provided",Inputs!$C$158*'Allocation Drivers'!E7/'Allocation Drivers'!$E$23/'Activity levels'!$J7,IF(Inputs!$E$158="Clinical Time",Inputs!$C$158*'Allocation Drivers'!F7/'Allocation Drivers'!$F$23/'Activity levels'!$J7,0))))),0))</f>
        <v>#DIV/0!</v>
      </c>
      <c r="F118" s="7" t="e">
        <f>IF(Inputs!$B$158="Direct",IF(Inputs!$D$158="Domicilliary Care",Inputs!$C$158/'Activity levels'!$J16,0),IF(Inputs!$B$158="Indirect",IF(Inputs!$E$158="Headcount",Inputs!$C$158*'Allocation Drivers'!B15/'Allocation Drivers'!$B$23/'Activity levels'!$J16,IF(Inputs!$E$158="Floor Space",Inputs!$C$158*'Allocation Drivers'!C15/'Allocation Drivers'!$C$23/'Activity levels'!$J16,IF(Inputs!$E$158="Finance Time",Inputs!$C$158*'Allocation Drivers'!D15/'Allocation Drivers'!$D$23/'Activity levels'!$J16,IF(Inputs!$E$158="Meals Provided",Inputs!$C$158*'Allocation Drivers'!E15/'Allocation Drivers'!$E$23/'Activity levels'!$J16,IF(Inputs!$E$158="Clinical Time",Inputs!$C$158*'Allocation Drivers'!F15/'Allocation Drivers'!$F$23/'Activity levels'!$J16,0))))),0))</f>
        <v>#DIV/0!</v>
      </c>
      <c r="G118" s="7" t="e">
        <f>IF(Inputs!$B$158="Direct",IF(Inputs!$D$158="Lymphoedema",Inputs!$C$158/'Activity levels'!$J8,0),IF(Inputs!$B$158="Indirect",IF(Inputs!$E$158="Headcount",Inputs!$C$158*'Allocation Drivers'!B8/'Allocation Drivers'!$B$23/'Activity levels'!$J8,IF(Inputs!$E$158="Floor Space",Inputs!$C$158*'Allocation Drivers'!C8/'Allocation Drivers'!$C$23/'Activity levels'!$J8,IF(Inputs!$E$158="Finance Time",Inputs!$C$158*'Allocation Drivers'!D8/'Allocation Drivers'!$D$23/'Activity levels'!$J8,IF(Inputs!$E$158="Meals Provided",Inputs!$C$158*'Allocation Drivers'!E8/'Allocation Drivers'!$E$23/'Activity levels'!$J8,IF(Inputs!$E$158="Clinical Time",Inputs!$C$158*'Allocation Drivers'!F8/'Allocation Drivers'!$F$23/'Activity levels'!$J8,0))))),0))</f>
        <v>#DIV/0!</v>
      </c>
      <c r="H118" s="7" t="e">
        <f>IF(Inputs!$B$158="Direct",IF(Inputs!$D$158="Education",Inputs!$C$158/'Activity levels'!$J9,0),IF(Inputs!$B$158="Indirect",IF(Inputs!$E$158="Headcount",Inputs!$C$158*'Allocation Drivers'!B9/'Allocation Drivers'!$B$23/'Activity levels'!$J9,IF(Inputs!$E$158="Floor Space",Inputs!$C$158*'Allocation Drivers'!C9/'Allocation Drivers'!$C$23/'Activity levels'!$J9,IF(Inputs!$E$158="Finance Time",Inputs!$C$158*'Allocation Drivers'!D9/'Allocation Drivers'!$D$23/'Activity levels'!$J9,IF(Inputs!$E$158="Meals Provided",Inputs!$C$158*'Allocation Drivers'!E9/'Allocation Drivers'!$E$23/'Activity levels'!$J9,IF(Inputs!$E$158="Clinical Time",Inputs!$C$158*'Allocation Drivers'!F9/'Allocation Drivers'!$F$23/'Activity levels'!$J9,0))))),0))</f>
        <v>#DIV/0!</v>
      </c>
      <c r="I118" s="7" t="e">
        <f>IF(Inputs!$B$158="Direct",IF(Inputs!$D$158="Research",Inputs!$C$158/'Activity levels'!$J10,0),IF(Inputs!$B$158="Indirect",IF(Inputs!$E$158="Headcount",Inputs!$C$158*'Allocation Drivers'!B10/'Allocation Drivers'!$B$23/'Activity levels'!$J10,IF(Inputs!$E$158="Floor Space",Inputs!$C$158*'Allocation Drivers'!C10/'Allocation Drivers'!$C$23/'Activity levels'!$J10,IF(Inputs!$E$158="Finance Time",Inputs!$C$158*'Allocation Drivers'!D10/'Allocation Drivers'!$D$23/'Activity levels'!$J10,IF(Inputs!$E$158="Meals Provided",Inputs!$C$158*'Allocation Drivers'!E10/'Allocation Drivers'!$E$23/'Activity levels'!$J10,IF(Inputs!$E$158="Clinical Time",Inputs!$C$158*'Allocation Drivers'!F10/'Allocation Drivers'!$F$23/'Activity levels'!$J10,0))))),0))</f>
        <v>#DIV/0!</v>
      </c>
      <c r="J118" s="7" t="e">
        <f>IF(Inputs!$B$158="Direct",IF(Inputs!$D$158="Bereavement / Family Support / Living Well (Adult)",Inputs!$C$158/'Activity levels'!$J11,0),IF(Inputs!$B$158="Indirect",IF(Inputs!$E$158="Headcount",Inputs!$C$158*'Allocation Drivers'!B11/'Allocation Drivers'!$B$23/'Activity levels'!$J11,IF(Inputs!$E$158="Floor Space",Inputs!$C$158*'Allocation Drivers'!C11/'Allocation Drivers'!$C$23/'Activity levels'!$J11,IF(Inputs!$E$158="Finance Time",Inputs!$C$158*'Allocation Drivers'!D11/'Allocation Drivers'!$D$23/'Activity levels'!$J11,IF(Inputs!$E$158="Meals Provided",Inputs!$C$158*'Allocation Drivers'!E11/'Allocation Drivers'!$E$23/'Activity levels'!$J11,IF(Inputs!$E$158="Clinical Time",Inputs!$C$158*'Allocation Drivers'!F11/'Allocation Drivers'!$F$23/'Activity levels'!$J11,0))))),0))</f>
        <v>#DIV/0!</v>
      </c>
      <c r="K118" s="7" t="e">
        <f>IF(Inputs!$B$158="Direct",IF(Inputs!$D$158="Inpatient (Children)",Inputs!$C$158/'Activity levels'!$J12,0),IF(Inputs!$B$158="Indirect",IF(Inputs!$E$158="Headcount",Inputs!$C$158*'Allocation Drivers'!B12/'Allocation Drivers'!$B$23/'Activity levels'!$J12,IF(Inputs!$E$158="Floor Space",Inputs!$C$158*'Allocation Drivers'!C12/'Allocation Drivers'!$C$23/'Activity levels'!$J12,IF(Inputs!$E$158="Finance Time",Inputs!$C$158*'Allocation Drivers'!D12/'Allocation Drivers'!$D$23/'Activity levels'!$J12,IF(Inputs!$E$158="Meals Provided",Inputs!$C$158*'Allocation Drivers'!E12/'Allocation Drivers'!$E$23/'Activity levels'!$J12,IF(Inputs!$E$158="Clinical Time",Inputs!$C$158*'Allocation Drivers'!F12/'Allocation Drivers'!$F$23/'Activity levels'!$J12,0))))),0))</f>
        <v>#DIV/0!</v>
      </c>
      <c r="L118" s="7" t="e">
        <f>IF(Inputs!$B$158="Direct",IF(Inputs!$D$158="Outpatient  / Hospital Inreach (Children)",Inputs!$C$158/'Activity levels'!$J13,0),IF(Inputs!$B$158="Indirect",IF(Inputs!$E$158="Headcount",Inputs!$C$158*'Allocation Drivers'!B13/'Allocation Drivers'!$B$23/'Activity levels'!$J13,IF(Inputs!$E$158="Floor Space",Inputs!$C$158*'Allocation Drivers'!C13/'Allocation Drivers'!$C$23/'Activity levels'!$J13,IF(Inputs!$E$158="Finance Time",Inputs!$C$158*'Allocation Drivers'!D13/'Allocation Drivers'!$D$23/'Activity levels'!$J13,IF(Inputs!$E$158="Meals Provided",Inputs!$C$158*'Allocation Drivers'!E13/'Allocation Drivers'!$E$23/'Activity levels'!$J13,IF(Inputs!$E$158="Clinical Time",Inputs!$C$158*'Allocation Drivers'!F13/'Allocation Drivers'!$F$23/'Activity levels'!$J13,0))))),0))</f>
        <v>#DIV/0!</v>
      </c>
      <c r="M118" s="7" t="e">
        <f>IF(Inputs!$B$158="Direct",IF(Inputs!$D$158="Specialist Care at Home (Hospice at Home / Rapid Response etc) (Children)",Inputs!$C$158/'Activity levels'!$J14,0),IF(Inputs!$B$158="Indirect",IF(Inputs!$E$158="Headcount",Inputs!$C$158*'Allocation Drivers'!B14/'Allocation Drivers'!$B$23/'Activity levels'!$J14,IF(Inputs!$E$158="Floor Space",Inputs!$C$158*'Allocation Drivers'!C14/'Allocation Drivers'!$C$23/'Activity levels'!$J14,IF(Inputs!$E$158="Finance Time",Inputs!$C$158*'Allocation Drivers'!D14/'Allocation Drivers'!$D$23/'Activity levels'!$J14,IF(Inputs!$E$158="Meals Provided",Inputs!$C$158*'Allocation Drivers'!E14/'Allocation Drivers'!$E$23/'Activity levels'!$J14,IF(Inputs!$E$158="Clinical Time",Inputs!$C$158*'Allocation Drivers'!F14/'Allocation Drivers'!$F$23/'Activity levels'!$J14,0))))),0))</f>
        <v>#DIV/0!</v>
      </c>
      <c r="N118" s="7" t="e">
        <f>IF(Inputs!$B$158="Direct",IF(Inputs!$D$158="Generalist / Non-specialist Community Visits (Children)",Inputs!$C$158/'Activity levels'!$J15,0),IF(Inputs!$B$158="Indirect",IF(Inputs!$E$158="Headcount",Inputs!$C$158*'Allocation Drivers'!B15/'Allocation Drivers'!$B$23/'Activity levels'!$J15,IF(Inputs!$E$158="Floor Space",Inputs!$C$158*'Allocation Drivers'!C15/'Allocation Drivers'!$C$23/'Activity levels'!$J15,IF(Inputs!$E$158="Finance Time",Inputs!$C$158*'Allocation Drivers'!D15/'Allocation Drivers'!$D$23/'Activity levels'!$J15,IF(Inputs!$E$158="Meals Provided",Inputs!$C$158*'Allocation Drivers'!E15/'Allocation Drivers'!$E$23/'Activity levels'!$J15,IF(Inputs!$E$158="Clinical Time",Inputs!$C$158*'Allocation Drivers'!F15/'Allocation Drivers'!$F$23/'Activity levels'!$J15,0))))),0))</f>
        <v>#DIV/0!</v>
      </c>
      <c r="O118" s="7" t="e">
        <f>IF(Inputs!$B$158="Direct",IF(Inputs!$D$158="Do not use",Inputs!$C$158/'Activity levels'!$J17,0),IF(Inputs!$B$158="Indirect",IF(Inputs!$E$158="Headcount",Inputs!$C$158*'Allocation Drivers'!B16/'Allocation Drivers'!$B$23/'Activity levels'!$J17,IF(Inputs!$E$158="Floor Space",Inputs!$C$158*'Allocation Drivers'!C16/'Allocation Drivers'!$C$23/'Activity levels'!$J17,IF(Inputs!$E$158="Finance Time",Inputs!$C$158*'Allocation Drivers'!D16/'Allocation Drivers'!$D$23/'Activity levels'!$J17,IF(Inputs!$E$158="Meals Provided",Inputs!$C$158*'Allocation Drivers'!E16/'Allocation Drivers'!$E$23/'Activity levels'!$J17,IF(Inputs!$E$158="Clinical Time",Inputs!$C$158*'Allocation Drivers'!F16/'Allocation Drivers'!$F$23/'Activity levels'!$J17,0))))),0))</f>
        <v>#DIV/0!</v>
      </c>
      <c r="P118" s="7" t="e">
        <f>IF(Inputs!$B$158="Direct",IF(Inputs!$D$158="Do not use",Inputs!$C$158/'Activity levels'!$J18,0),IF(Inputs!$B$158="Indirect",IF(Inputs!$E$158="Headcount",Inputs!$C$158*'Allocation Drivers'!B17/'Allocation Drivers'!$B$23/'Activity levels'!$J18,IF(Inputs!$E$158="Floor Space",Inputs!$C$158*'Allocation Drivers'!C17/'Allocation Drivers'!$C$23/'Activity levels'!$J18,IF(Inputs!$E$158="Finance Time",Inputs!$C$158*'Allocation Drivers'!D17/'Allocation Drivers'!$D$23/'Activity levels'!$J18,IF(Inputs!$E$158="Meals Provided",Inputs!$C$158*'Allocation Drivers'!E17/'Allocation Drivers'!$E$23/'Activity levels'!$J18,IF(Inputs!$E$158="Clinical Time",Inputs!$C$158*'Allocation Drivers'!F17/'Allocation Drivers'!$F$23/'Activity levels'!$J18,0))))),0))</f>
        <v>#DIV/0!</v>
      </c>
      <c r="Q118" s="7" t="e">
        <f>IF(Inputs!$B$158="Direct",IF(Inputs!$D$158="Bereavement / Family support / Living well (Children)",Inputs!$C$158/'Activity levels'!$J19,0),IF(Inputs!$B$158="Indirect",IF(Inputs!$E$158="Headcount",Inputs!$C$158*'Allocation Drivers'!B18/'Allocation Drivers'!$B$23/'Activity levels'!$J19,IF(Inputs!$E$158="Floor Space",Inputs!$C$158*'Allocation Drivers'!C18/'Allocation Drivers'!$C$23/'Activity levels'!$J19,IF(Inputs!$E$158="Finance Time",Inputs!$C$158*'Allocation Drivers'!D18/'Allocation Drivers'!$D$23/'Activity levels'!$J19,IF(Inputs!$E$158="Meals Provided",Inputs!$C$158*'Allocation Drivers'!E18/'Allocation Drivers'!$E$23/'Activity levels'!$J19,IF(Inputs!$E$158="Clinical Time",Inputs!$C$158*'Allocation Drivers'!F18/'Allocation Drivers'!$F$23/'Activity levels'!$J19,0))))),0))</f>
        <v>#DIV/0!</v>
      </c>
    </row>
    <row r="119" spans="1:17" x14ac:dyDescent="0.2">
      <c r="A119" t="s">
        <v>77</v>
      </c>
      <c r="B119" s="7" t="e">
        <f>IF(Inputs!$B$159="Direct",IF(Inputs!$D$159="Inpatient (Adult)",Inputs!$C$159/'Activity levels'!$J4,0),IF(Inputs!$B$159="Indirect",IF(Inputs!$E$159="Headcount",Inputs!$C$159*'Allocation Drivers'!B4/'Allocation Drivers'!$B$23/'Activity levels'!$J4,IF(Inputs!$E$159="Floor Space",Inputs!$C$159*'Allocation Drivers'!C4/'Allocation Drivers'!$C$23/'Activity levels'!$J4,IF(Inputs!$E$159="Finance Time",Inputs!$C$159*'Allocation Drivers'!D4/'Allocation Drivers'!$D$23/'Activity levels'!$J4,IF(Inputs!$E$159="Meals Provided",Inputs!$C$159*'Allocation Drivers'!E4/'Allocation Drivers'!$E$23/'Activity levels'!$J4,IF(Inputs!$E$159="Clinical Time",Inputs!$C$159*'Allocation Drivers'!F4/'Allocation Drivers'!$F$23/'Activity levels'!$J4,0))))),0))</f>
        <v>#DIV/0!</v>
      </c>
      <c r="C119" s="7" t="e">
        <f>IF(Inputs!$B$159="Direct",IF(Inputs!$D$159="Outpatient / Hospital Inreach (Adult)",Inputs!$C$159/'Activity levels'!$J5,0),IF(Inputs!$B$159="Indirect",IF(Inputs!$E$159="Headcount",Inputs!$C$159*'Allocation Drivers'!B5/'Allocation Drivers'!$B$23/'Activity levels'!$J5,IF(Inputs!$E$159="Floor Space",Inputs!$C$159*'Allocation Drivers'!C5/'Allocation Drivers'!$C$23/'Activity levels'!$J5,IF(Inputs!$E$159="Finance Time",Inputs!$C$159*'Allocation Drivers'!D5/'Allocation Drivers'!$D$23/'Activity levels'!$J5,IF(Inputs!$E$159="Meals Provided",Inputs!$C$159*'Allocation Drivers'!E5/'Allocation Drivers'!$E$23/'Activity levels'!$J5,IF(Inputs!$E$159="Clinical Time",Inputs!$C$159*'Allocation Drivers'!F5/'Allocation Drivers'!$F$23/'Activity levels'!$J5,0))))),0))</f>
        <v>#DIV/0!</v>
      </c>
      <c r="D119" s="7" t="e">
        <f>IF(Inputs!$B$159="Direct",IF(Inputs!$D$159="Specialist Care at Home (Hospice at Home / Rapid Response etc) (Adult)",Inputs!$C$159/'Activity levels'!$J6,0),IF(Inputs!$B$159="Indirect",IF(Inputs!$E$159="Headcount",Inputs!$C$159*'Allocation Drivers'!B6/'Allocation Drivers'!$B$23/'Activity levels'!$J6,IF(Inputs!$E$159="Floor Space",Inputs!$C$159*'Allocation Drivers'!C6/'Allocation Drivers'!$C$23/'Activity levels'!$J6,IF(Inputs!$E$159="Finance Time",Inputs!$C$159*'Allocation Drivers'!D6/'Allocation Drivers'!$D$23/'Activity levels'!$J6,IF(Inputs!$E$159="Meals Provided",Inputs!$C$159*'Allocation Drivers'!E6/'Allocation Drivers'!$E$23/'Activity levels'!$J6,IF(Inputs!$E$159="Clinical Time",Inputs!$C$159*'Allocation Drivers'!F6/'Allocation Drivers'!$F$23/'Activity levels'!$J6,0))))),0))</f>
        <v>#DIV/0!</v>
      </c>
      <c r="E119" s="7" t="e">
        <f>IF(Inputs!$B$159="Direct",IF(Inputs!$D$159="Generalist / Non-specialist Community Visits (Adult)",Inputs!$C$159/'Activity levels'!$J7,0),IF(Inputs!$B$159="Indirect",IF(Inputs!$E$159="Headcount",Inputs!$C$159*'Allocation Drivers'!B7/'Allocation Drivers'!$B$23/'Activity levels'!$J7,IF(Inputs!$E$159="Floor Space",Inputs!$C$159*'Allocation Drivers'!C7/'Allocation Drivers'!$C$23/'Activity levels'!$J7,IF(Inputs!$E$159="Finance Time",Inputs!$C$159*'Allocation Drivers'!D7/'Allocation Drivers'!$D$23/'Activity levels'!$J7,IF(Inputs!$E$159="Meals Provided",Inputs!$C$159*'Allocation Drivers'!E7/'Allocation Drivers'!$E$23/'Activity levels'!$J7,IF(Inputs!$E$159="Clinical Time",Inputs!$C$159*'Allocation Drivers'!F7/'Allocation Drivers'!$F$23/'Activity levels'!$J7,0))))),0))</f>
        <v>#DIV/0!</v>
      </c>
      <c r="F119" s="7" t="e">
        <f>IF(Inputs!$B$159="Direct",IF(Inputs!$D$159="Domicilliary Care",Inputs!$C$159/'Activity levels'!$J16,0),IF(Inputs!$B$159="Indirect",IF(Inputs!$E$159="Headcount",Inputs!$C$159*'Allocation Drivers'!B15/'Allocation Drivers'!$B$23/'Activity levels'!$J16,IF(Inputs!$E$159="Floor Space",Inputs!$C$159*'Allocation Drivers'!C15/'Allocation Drivers'!$C$23/'Activity levels'!$J16,IF(Inputs!$E$159="Finance Time",Inputs!$C$159*'Allocation Drivers'!D15/'Allocation Drivers'!$D$23/'Activity levels'!$J16,IF(Inputs!$E$159="Meals Provided",Inputs!$C$159*'Allocation Drivers'!E15/'Allocation Drivers'!$E$23/'Activity levels'!$J16,IF(Inputs!$E$159="Clinical Time",Inputs!$C$159*'Allocation Drivers'!F15/'Allocation Drivers'!$F$23/'Activity levels'!$J16,0))))),0))</f>
        <v>#DIV/0!</v>
      </c>
      <c r="G119" s="7" t="e">
        <f>IF(Inputs!$B$159="Direct",IF(Inputs!$D$159="Lymphoedema",Inputs!$C$159/'Activity levels'!$J8,0),IF(Inputs!$B$159="Indirect",IF(Inputs!$E$159="Headcount",Inputs!$C$159*'Allocation Drivers'!B8/'Allocation Drivers'!$B$23/'Activity levels'!$J8,IF(Inputs!$E$159="Floor Space",Inputs!$C$159*'Allocation Drivers'!C8/'Allocation Drivers'!$C$23/'Activity levels'!$J8,IF(Inputs!$E$159="Finance Time",Inputs!$C$159*'Allocation Drivers'!D8/'Allocation Drivers'!$D$23/'Activity levels'!$J8,IF(Inputs!$E$159="Meals Provided",Inputs!$C$159*'Allocation Drivers'!E8/'Allocation Drivers'!$E$23/'Activity levels'!$J8,IF(Inputs!$E$159="Clinical Time",Inputs!$C$159*'Allocation Drivers'!F8/'Allocation Drivers'!$F$23/'Activity levels'!$J8,0))))),0))</f>
        <v>#DIV/0!</v>
      </c>
      <c r="H119" s="7" t="e">
        <f>IF(Inputs!$B$159="Direct",IF(Inputs!$D$159="Education",Inputs!$C$159/'Activity levels'!$J9,0),IF(Inputs!$B$159="Indirect",IF(Inputs!$E$159="Headcount",Inputs!$C$159*'Allocation Drivers'!B9/'Allocation Drivers'!$B$23/'Activity levels'!$J9,IF(Inputs!$E$159="Floor Space",Inputs!$C$159*'Allocation Drivers'!C9/'Allocation Drivers'!$C$23/'Activity levels'!$J9,IF(Inputs!$E$159="Finance Time",Inputs!$C$159*'Allocation Drivers'!D9/'Allocation Drivers'!$D$23/'Activity levels'!$J9,IF(Inputs!$E$159="Meals Provided",Inputs!$C$159*'Allocation Drivers'!E9/'Allocation Drivers'!$E$23/'Activity levels'!$J9,IF(Inputs!$E$159="Clinical Time",Inputs!$C$159*'Allocation Drivers'!F9/'Allocation Drivers'!$F$23/'Activity levels'!$J9,0))))),0))</f>
        <v>#DIV/0!</v>
      </c>
      <c r="I119" s="7" t="e">
        <f>IF(Inputs!$B$159="Direct",IF(Inputs!$D$159="Research",Inputs!$C$159/'Activity levels'!$J10,0),IF(Inputs!$B$159="Indirect",IF(Inputs!$E$159="Headcount",Inputs!$C$159*'Allocation Drivers'!B10/'Allocation Drivers'!$B$23/'Activity levels'!$J10,IF(Inputs!$E$159="Floor Space",Inputs!$C$159*'Allocation Drivers'!C10/'Allocation Drivers'!$C$23/'Activity levels'!$J10,IF(Inputs!$E$159="Finance Time",Inputs!$C$159*'Allocation Drivers'!D10/'Allocation Drivers'!$D$23/'Activity levels'!$J10,IF(Inputs!$E$159="Meals Provided",Inputs!$C$159*'Allocation Drivers'!E10/'Allocation Drivers'!$E$23/'Activity levels'!$J10,IF(Inputs!$E$159="Clinical Time",Inputs!$C$159*'Allocation Drivers'!F10/'Allocation Drivers'!$F$23/'Activity levels'!$J10,0))))),0))</f>
        <v>#DIV/0!</v>
      </c>
      <c r="J119" s="7" t="e">
        <f>IF(Inputs!$B$159="Direct",IF(Inputs!$D$159="Bereavement / Family Support / Living Well (Adult)",Inputs!$C$159/'Activity levels'!$J11,0),IF(Inputs!$B$159="Indirect",IF(Inputs!$E$159="Headcount",Inputs!$C$159*'Allocation Drivers'!B11/'Allocation Drivers'!$B$23/'Activity levels'!$J11,IF(Inputs!$E$159="Floor Space",Inputs!$C$159*'Allocation Drivers'!C11/'Allocation Drivers'!$C$23/'Activity levels'!$J11,IF(Inputs!$E$159="Finance Time",Inputs!$C$159*'Allocation Drivers'!D11/'Allocation Drivers'!$D$23/'Activity levels'!$J11,IF(Inputs!$E$159="Meals Provided",Inputs!$C$159*'Allocation Drivers'!E11/'Allocation Drivers'!$E$23/'Activity levels'!$J11,IF(Inputs!$E$159="Clinical Time",Inputs!$C$159*'Allocation Drivers'!F11/'Allocation Drivers'!$F$23/'Activity levels'!$J11,0))))),0))</f>
        <v>#DIV/0!</v>
      </c>
      <c r="K119" s="7" t="e">
        <f>IF(Inputs!$B$159="Direct",IF(Inputs!$D$159="Inpatient (Children)",Inputs!$C$159/'Activity levels'!$J12,0),IF(Inputs!$B$159="Indirect",IF(Inputs!$E$159="Headcount",Inputs!$C$159*'Allocation Drivers'!B12/'Allocation Drivers'!$B$23/'Activity levels'!$J12,IF(Inputs!$E$159="Floor Space",Inputs!$C$159*'Allocation Drivers'!C12/'Allocation Drivers'!$C$23/'Activity levels'!$J12,IF(Inputs!$E$159="Finance Time",Inputs!$C$159*'Allocation Drivers'!D12/'Allocation Drivers'!$D$23/'Activity levels'!$J12,IF(Inputs!$E$159="Meals Provided",Inputs!$C$159*'Allocation Drivers'!E12/'Allocation Drivers'!$E$23/'Activity levels'!$J12,IF(Inputs!$E$159="Clinical Time",Inputs!$C$159*'Allocation Drivers'!F12/'Allocation Drivers'!$F$23/'Activity levels'!$J12,0))))),0))</f>
        <v>#DIV/0!</v>
      </c>
      <c r="L119" s="7" t="e">
        <f>IF(Inputs!$B$159="Direct",IF(Inputs!$D$159="Outpatient  / Hospital Inreach (Children)",Inputs!$C$159/'Activity levels'!$J13,0),IF(Inputs!$B$159="Indirect",IF(Inputs!$E$159="Headcount",Inputs!$C$159*'Allocation Drivers'!B13/'Allocation Drivers'!$B$23/'Activity levels'!$J13,IF(Inputs!$E$159="Floor Space",Inputs!$C$159*'Allocation Drivers'!C13/'Allocation Drivers'!$C$23/'Activity levels'!$J13,IF(Inputs!$E$159="Finance Time",Inputs!$C$159*'Allocation Drivers'!D13/'Allocation Drivers'!$D$23/'Activity levels'!$J13,IF(Inputs!$E$159="Meals Provided",Inputs!$C$159*'Allocation Drivers'!E13/'Allocation Drivers'!$E$23/'Activity levels'!$J13,IF(Inputs!$E$159="Clinical Time",Inputs!$C$159*'Allocation Drivers'!F13/'Allocation Drivers'!$F$23/'Activity levels'!$J13,0))))),0))</f>
        <v>#DIV/0!</v>
      </c>
      <c r="M119" s="7" t="e">
        <f>IF(Inputs!$B$159="Direct",IF(Inputs!$D$159="Specialist Care at Home (Hospice at Home / Rapid Response etc) (Children)",Inputs!$C$159/'Activity levels'!$J14,0),IF(Inputs!$B$159="Indirect",IF(Inputs!$E$159="Headcount",Inputs!$C$159*'Allocation Drivers'!B14/'Allocation Drivers'!$B$23/'Activity levels'!$J14,IF(Inputs!$E$159="Floor Space",Inputs!$C$159*'Allocation Drivers'!C14/'Allocation Drivers'!$C$23/'Activity levels'!$J14,IF(Inputs!$E$159="Finance Time",Inputs!$C$159*'Allocation Drivers'!D14/'Allocation Drivers'!$D$23/'Activity levels'!$J14,IF(Inputs!$E$159="Meals Provided",Inputs!$C$159*'Allocation Drivers'!E14/'Allocation Drivers'!$E$23/'Activity levels'!$J14,IF(Inputs!$E$159="Clinical Time",Inputs!$C$159*'Allocation Drivers'!F14/'Allocation Drivers'!$F$23/'Activity levels'!$J14,0))))),0))</f>
        <v>#DIV/0!</v>
      </c>
      <c r="N119" s="7" t="e">
        <f>IF(Inputs!$B$159="Direct",IF(Inputs!$D$159="Generalist / Non-specialist Community Visits (Children)",Inputs!$C$159/'Activity levels'!$J15,0),IF(Inputs!$B$159="Indirect",IF(Inputs!$E$159="Headcount",Inputs!$C$159*'Allocation Drivers'!B15/'Allocation Drivers'!$B$23/'Activity levels'!$J15,IF(Inputs!$E$159="Floor Space",Inputs!$C$159*'Allocation Drivers'!C15/'Allocation Drivers'!$C$23/'Activity levels'!$J15,IF(Inputs!$E$159="Finance Time",Inputs!$C$159*'Allocation Drivers'!D15/'Allocation Drivers'!$D$23/'Activity levels'!$J15,IF(Inputs!$E$159="Meals Provided",Inputs!$C$159*'Allocation Drivers'!E15/'Allocation Drivers'!$E$23/'Activity levels'!$J15,IF(Inputs!$E$159="Clinical Time",Inputs!$C$159*'Allocation Drivers'!F15/'Allocation Drivers'!$F$23/'Activity levels'!$J15,0))))),0))</f>
        <v>#DIV/0!</v>
      </c>
      <c r="O119" s="7" t="e">
        <f>IF(Inputs!$B$159="Direct",IF(Inputs!$D$159="Do not use",Inputs!$C$159/'Activity levels'!$J17,0),IF(Inputs!$B$159="Indirect",IF(Inputs!$E$159="Headcount",Inputs!$C$159*'Allocation Drivers'!B16/'Allocation Drivers'!$B$23/'Activity levels'!$J17,IF(Inputs!$E$159="Floor Space",Inputs!$C$159*'Allocation Drivers'!C16/'Allocation Drivers'!$C$23/'Activity levels'!$J17,IF(Inputs!$E$159="Finance Time",Inputs!$C$159*'Allocation Drivers'!D16/'Allocation Drivers'!$D$23/'Activity levels'!$J17,IF(Inputs!$E$159="Meals Provided",Inputs!$C$159*'Allocation Drivers'!E16/'Allocation Drivers'!$E$23/'Activity levels'!$J17,IF(Inputs!$E$159="Clinical Time",Inputs!$C$159*'Allocation Drivers'!F16/'Allocation Drivers'!$F$23/'Activity levels'!$J17,0))))),0))</f>
        <v>#DIV/0!</v>
      </c>
      <c r="P119" s="7" t="e">
        <f>IF(Inputs!$B$159="Direct",IF(Inputs!$D$159="Do not use",Inputs!$C$159/'Activity levels'!$J18,0),IF(Inputs!$B$159="Indirect",IF(Inputs!$E$159="Headcount",Inputs!$C$159*'Allocation Drivers'!B17/'Allocation Drivers'!$B$23/'Activity levels'!$J18,IF(Inputs!$E$159="Floor Space",Inputs!$C$159*'Allocation Drivers'!C17/'Allocation Drivers'!$C$23/'Activity levels'!$J18,IF(Inputs!$E$159="Finance Time",Inputs!$C$159*'Allocation Drivers'!D17/'Allocation Drivers'!$D$23/'Activity levels'!$J18,IF(Inputs!$E$159="Meals Provided",Inputs!$C$159*'Allocation Drivers'!E17/'Allocation Drivers'!$E$23/'Activity levels'!$J18,IF(Inputs!$E$159="Clinical Time",Inputs!$C$159*'Allocation Drivers'!F17/'Allocation Drivers'!$F$23/'Activity levels'!$J18,0))))),0))</f>
        <v>#DIV/0!</v>
      </c>
      <c r="Q119" s="7" t="e">
        <f>IF(Inputs!$B$159="Direct",IF(Inputs!$D$159="Bereavement / Family support / Living well (Children)",Inputs!$C$159/'Activity levels'!$J19,0),IF(Inputs!$B$159="Indirect",IF(Inputs!$E$159="Headcount",Inputs!$C$159*'Allocation Drivers'!B18/'Allocation Drivers'!$B$23/'Activity levels'!$J19,IF(Inputs!$E$159="Floor Space",Inputs!$C$159*'Allocation Drivers'!C18/'Allocation Drivers'!$C$23/'Activity levels'!$J19,IF(Inputs!$E$159="Finance Time",Inputs!$C$159*'Allocation Drivers'!D18/'Allocation Drivers'!$D$23/'Activity levels'!$J19,IF(Inputs!$E$159="Meals Provided",Inputs!$C$159*'Allocation Drivers'!E18/'Allocation Drivers'!$E$23/'Activity levels'!$J19,IF(Inputs!$E$159="Clinical Time",Inputs!$C$159*'Allocation Drivers'!F18/'Allocation Drivers'!$F$23/'Activity levels'!$J19,0))))),0))</f>
        <v>#DIV/0!</v>
      </c>
    </row>
    <row r="120" spans="1:17" x14ac:dyDescent="0.2">
      <c r="A120" t="s">
        <v>86</v>
      </c>
      <c r="B120" s="7" t="e">
        <f>IF(Inputs!$B$160="Direct",IF(Inputs!$D$160="Inpatient (Adult)",Inputs!$C$160/'Activity levels'!$J4,0),IF(Inputs!$B$160="Indirect",IF(Inputs!$E$160="Headcount",Inputs!$C$160*'Allocation Drivers'!B4/'Allocation Drivers'!$B$23/'Activity levels'!$J4,IF(Inputs!$E$160="Floor Space",Inputs!$C$160*'Allocation Drivers'!C4/'Allocation Drivers'!$C$23/'Activity levels'!$J4,IF(Inputs!$E$160="Finance Time",Inputs!$C$160*'Allocation Drivers'!D4/'Allocation Drivers'!$D$23/'Activity levels'!$J4,IF(Inputs!$E$160="Meals Provided",Inputs!$C$160*'Allocation Drivers'!E4/'Allocation Drivers'!$E$23/'Activity levels'!$J4,IF(Inputs!$E$160="Clinical Time",Inputs!$C$160*'Allocation Drivers'!F4/'Allocation Drivers'!$F$23/'Activity levels'!$J4,0))))),0))</f>
        <v>#DIV/0!</v>
      </c>
      <c r="C120" s="7" t="e">
        <f>IF(Inputs!$B$160="Direct",IF(Inputs!$D$160="Outpatient / Hospital Inreach (Adult)",Inputs!$C$160/'Activity levels'!$J5,0),IF(Inputs!$B$160="Indirect",IF(Inputs!$E$160="Headcount",Inputs!$C$160*'Allocation Drivers'!B5/'Allocation Drivers'!$B$23/'Activity levels'!$J5,IF(Inputs!$E$160="Floor Space",Inputs!$C$160*'Allocation Drivers'!C5/'Allocation Drivers'!$C$23/'Activity levels'!$J5,IF(Inputs!$E$160="Finance Time",Inputs!$C$160*'Allocation Drivers'!D5/'Allocation Drivers'!$D$23/'Activity levels'!$J5,IF(Inputs!$E$160="Meals Provided",Inputs!$C$160*'Allocation Drivers'!E5/'Allocation Drivers'!$E$23/'Activity levels'!$J5,IF(Inputs!$E$160="Clinical Time",Inputs!$C$160*'Allocation Drivers'!F5/'Allocation Drivers'!$F$23/'Activity levels'!$J5,0))))),0))</f>
        <v>#DIV/0!</v>
      </c>
      <c r="D120" s="7" t="e">
        <f>IF(Inputs!$B$160="Direct",IF(Inputs!$D$160="Specialist Care at Home (Hospice at Home / Rapid Response etc) (Adult)",Inputs!$C$160/'Activity levels'!$J6,0),IF(Inputs!$B$160="Indirect",IF(Inputs!$E$160="Headcount",Inputs!$C$160*'Allocation Drivers'!B6/'Allocation Drivers'!$B$23/'Activity levels'!$J6,IF(Inputs!$E$160="Floor Space",Inputs!$C$160*'Allocation Drivers'!C6/'Allocation Drivers'!$C$23/'Activity levels'!$J6,IF(Inputs!$E$160="Finance Time",Inputs!$C$160*'Allocation Drivers'!D6/'Allocation Drivers'!$D$23/'Activity levels'!$J6,IF(Inputs!$E$160="Meals Provided",Inputs!$C$160*'Allocation Drivers'!E6/'Allocation Drivers'!$E$23/'Activity levels'!$J6,IF(Inputs!$E$160="Clinical Time",Inputs!$C$160*'Allocation Drivers'!F6/'Allocation Drivers'!$F$23/'Activity levels'!$J6,0))))),0))</f>
        <v>#DIV/0!</v>
      </c>
      <c r="E120" s="7" t="e">
        <f>IF(Inputs!$B$160="Direct",IF(Inputs!$D$160="Generalist / Non-specialist Community Visits (Adult)",Inputs!$C$160/'Activity levels'!$J7,0),IF(Inputs!$B$160="Indirect",IF(Inputs!$E$160="Headcount",Inputs!$C$160*'Allocation Drivers'!B7/'Allocation Drivers'!$B$23/'Activity levels'!$J7,IF(Inputs!$E$160="Floor Space",Inputs!$C$160*'Allocation Drivers'!C7/'Allocation Drivers'!$C$23/'Activity levels'!$J7,IF(Inputs!$E$160="Finance Time",Inputs!$C$160*'Allocation Drivers'!D7/'Allocation Drivers'!$D$23/'Activity levels'!$J7,IF(Inputs!$E$160="Meals Provided",Inputs!$C$160*'Allocation Drivers'!E7/'Allocation Drivers'!$E$23/'Activity levels'!$J7,IF(Inputs!$E$160="Clinical Time",Inputs!$C$160*'Allocation Drivers'!F7/'Allocation Drivers'!$F$23/'Activity levels'!$J7,0))))),0))</f>
        <v>#DIV/0!</v>
      </c>
      <c r="F120" s="7" t="e">
        <f>IF(Inputs!$B$160="Direct",IF(Inputs!$D$160="Domicilliary Care",Inputs!$C$160/'Activity levels'!$J16,0),IF(Inputs!$B$160="Indirect",IF(Inputs!$E$160="Headcount",Inputs!$C$160*'Allocation Drivers'!B15/'Allocation Drivers'!$B$23/'Activity levels'!$J16,IF(Inputs!$E$160="Floor Space",Inputs!$C$160*'Allocation Drivers'!C15/'Allocation Drivers'!$C$23/'Activity levels'!$J16,IF(Inputs!$E$160="Finance Time",Inputs!$C$160*'Allocation Drivers'!D15/'Allocation Drivers'!$D$23/'Activity levels'!$J16,IF(Inputs!$E$160="Meals Provided",Inputs!$C$160*'Allocation Drivers'!E15/'Allocation Drivers'!$E$23/'Activity levels'!$J16,IF(Inputs!$E$160="Clinical Time",Inputs!$C$160*'Allocation Drivers'!F15/'Allocation Drivers'!$F$23/'Activity levels'!$J16,0))))),0))</f>
        <v>#DIV/0!</v>
      </c>
      <c r="G120" s="7" t="e">
        <f>IF(Inputs!$B$160="Direct",IF(Inputs!$D$160="Lymphoedema",Inputs!$C$160/'Activity levels'!$J8,0),IF(Inputs!$B$160="Indirect",IF(Inputs!$E$160="Headcount",Inputs!$C$160*'Allocation Drivers'!B8/'Allocation Drivers'!$B$23/'Activity levels'!$J8,IF(Inputs!$E$160="Floor Space",Inputs!$C$160*'Allocation Drivers'!C8/'Allocation Drivers'!$C$23/'Activity levels'!$J8,IF(Inputs!$E$160="Finance Time",Inputs!$C$160*'Allocation Drivers'!D8/'Allocation Drivers'!$D$23/'Activity levels'!$J8,IF(Inputs!$E$160="Meals Provided",Inputs!$C$160*'Allocation Drivers'!E8/'Allocation Drivers'!$E$23/'Activity levels'!$J8,IF(Inputs!$E$160="Clinical Time",Inputs!$C$160*'Allocation Drivers'!F8/'Allocation Drivers'!$F$23/'Activity levels'!$J8,0))))),0))</f>
        <v>#DIV/0!</v>
      </c>
      <c r="H120" s="7" t="e">
        <f>IF(Inputs!$B$160="Direct",IF(Inputs!$D$160="Education",Inputs!$C$160/'Activity levels'!$J9,0),IF(Inputs!$B$160="Indirect",IF(Inputs!$E$160="Headcount",Inputs!$C$160*'Allocation Drivers'!B9/'Allocation Drivers'!$B$23/'Activity levels'!$J9,IF(Inputs!$E$160="Floor Space",Inputs!$C$160*'Allocation Drivers'!C9/'Allocation Drivers'!$C$23/'Activity levels'!$J9,IF(Inputs!$E$160="Finance Time",Inputs!$C$160*'Allocation Drivers'!D9/'Allocation Drivers'!$D$23/'Activity levels'!$J9,IF(Inputs!$E$160="Meals Provided",Inputs!$C$160*'Allocation Drivers'!E9/'Allocation Drivers'!$E$23/'Activity levels'!$J9,IF(Inputs!$E$160="Clinical Time",Inputs!$C$160*'Allocation Drivers'!F9/'Allocation Drivers'!$F$23/'Activity levels'!$J9,0))))),0))</f>
        <v>#DIV/0!</v>
      </c>
      <c r="I120" s="7" t="e">
        <f>IF(Inputs!$B$160="Direct",IF(Inputs!$D$160="Research",Inputs!$C$160/'Activity levels'!$J10,0),IF(Inputs!$B$160="Indirect",IF(Inputs!$E$160="Headcount",Inputs!$C$160*'Allocation Drivers'!B10/'Allocation Drivers'!$B$23/'Activity levels'!$J10,IF(Inputs!$E$160="Floor Space",Inputs!$C$160*'Allocation Drivers'!C10/'Allocation Drivers'!$C$23/'Activity levels'!$J10,IF(Inputs!$E$160="Finance Time",Inputs!$C$160*'Allocation Drivers'!D10/'Allocation Drivers'!$D$23/'Activity levels'!$J10,IF(Inputs!$E$160="Meals Provided",Inputs!$C$160*'Allocation Drivers'!E10/'Allocation Drivers'!$E$23/'Activity levels'!$J10,IF(Inputs!$E$160="Clinical Time",Inputs!$C$160*'Allocation Drivers'!F10/'Allocation Drivers'!$F$23/'Activity levels'!$J10,0))))),0))</f>
        <v>#DIV/0!</v>
      </c>
      <c r="J120" s="7" t="e">
        <f>IF(Inputs!$B$160="Direct",IF(Inputs!$D$160="Bereavement / Family Support / Living Well (Adult)",Inputs!$C$160/'Activity levels'!$J11,0),IF(Inputs!$B$160="Indirect",IF(Inputs!$E$160="Headcount",Inputs!$C$160*'Allocation Drivers'!B11/'Allocation Drivers'!$B$23/'Activity levels'!$J11,IF(Inputs!$E$160="Floor Space",Inputs!$C$160*'Allocation Drivers'!C11/'Allocation Drivers'!$C$23/'Activity levels'!$J11,IF(Inputs!$E$160="Finance Time",Inputs!$C$160*'Allocation Drivers'!D11/'Allocation Drivers'!$D$23/'Activity levels'!$J11,IF(Inputs!$E$160="Meals Provided",Inputs!$C$160*'Allocation Drivers'!E11/'Allocation Drivers'!$E$23/'Activity levels'!$J11,IF(Inputs!$E$160="Clinical Time",Inputs!$C$160*'Allocation Drivers'!F11/'Allocation Drivers'!$F$23/'Activity levels'!$J11,0))))),0))</f>
        <v>#DIV/0!</v>
      </c>
      <c r="K120" s="7" t="e">
        <f>IF(Inputs!$B$160="Direct",IF(Inputs!$D$160="Inpatient (Children)",Inputs!$C$160/'Activity levels'!$J12,0),IF(Inputs!$B$160="Indirect",IF(Inputs!$E$160="Headcount",Inputs!$C$160*'Allocation Drivers'!B12/'Allocation Drivers'!$B$23/'Activity levels'!$J12,IF(Inputs!$E$160="Floor Space",Inputs!$C$160*'Allocation Drivers'!C12/'Allocation Drivers'!$C$23/'Activity levels'!$J12,IF(Inputs!$E$160="Finance Time",Inputs!$C$160*'Allocation Drivers'!D12/'Allocation Drivers'!$D$23/'Activity levels'!$J12,IF(Inputs!$E$160="Meals Provided",Inputs!$C$160*'Allocation Drivers'!E12/'Allocation Drivers'!$E$23/'Activity levels'!$J12,IF(Inputs!$E$160="Clinical Time",Inputs!$C$160*'Allocation Drivers'!F12/'Allocation Drivers'!$F$23/'Activity levels'!$J12,0))))),0))</f>
        <v>#DIV/0!</v>
      </c>
      <c r="L120" s="7" t="e">
        <f>IF(Inputs!$B$160="Direct",IF(Inputs!$D$160="Outpatient  / Hospital Inreach (Children)",Inputs!$C$160/'Activity levels'!$J13,0),IF(Inputs!$B$160="Indirect",IF(Inputs!$E$160="Headcount",Inputs!$C$160*'Allocation Drivers'!B13/'Allocation Drivers'!$B$23/'Activity levels'!$J13,IF(Inputs!$E$160="Floor Space",Inputs!$C$160*'Allocation Drivers'!C13/'Allocation Drivers'!$C$23/'Activity levels'!$J13,IF(Inputs!$E$160="Finance Time",Inputs!$C$160*'Allocation Drivers'!D13/'Allocation Drivers'!$D$23/'Activity levels'!$J13,IF(Inputs!$E$160="Meals Provided",Inputs!$C$160*'Allocation Drivers'!E13/'Allocation Drivers'!$E$23/'Activity levels'!$J13,IF(Inputs!$E$160="Clinical Time",Inputs!$C$160*'Allocation Drivers'!F13/'Allocation Drivers'!$F$23/'Activity levels'!$J13,0))))),0))</f>
        <v>#DIV/0!</v>
      </c>
      <c r="M120" s="7" t="e">
        <f>IF(Inputs!$B$160="Direct",IF(Inputs!$D$160="Specialist Care at Home (Hospice at Home / Rapid Response etc) (Children)",Inputs!$C$160/'Activity levels'!$J14,0),IF(Inputs!$B$160="Indirect",IF(Inputs!$E$160="Headcount",Inputs!$C$160*'Allocation Drivers'!B14/'Allocation Drivers'!$B$23/'Activity levels'!$J14,IF(Inputs!$E$160="Floor Space",Inputs!$C$160*'Allocation Drivers'!C14/'Allocation Drivers'!$C$23/'Activity levels'!$J14,IF(Inputs!$E$160="Finance Time",Inputs!$C$160*'Allocation Drivers'!D14/'Allocation Drivers'!$D$23/'Activity levels'!$J14,IF(Inputs!$E$160="Meals Provided",Inputs!$C$160*'Allocation Drivers'!E14/'Allocation Drivers'!$E$23/'Activity levels'!$J14,IF(Inputs!$E$160="Clinical Time",Inputs!$C$160*'Allocation Drivers'!F14/'Allocation Drivers'!$F$23/'Activity levels'!$J14,0))))),0))</f>
        <v>#DIV/0!</v>
      </c>
      <c r="N120" s="7" t="e">
        <f>IF(Inputs!$B$160="Direct",IF(Inputs!$D$160="Generalist / Non-specialist Community Visits (Children)",Inputs!$C$160/'Activity levels'!$J15,0),IF(Inputs!$B$160="Indirect",IF(Inputs!$E$160="Headcount",Inputs!$C$160*'Allocation Drivers'!B15/'Allocation Drivers'!$B$23/'Activity levels'!$J15,IF(Inputs!$E$160="Floor Space",Inputs!$C$160*'Allocation Drivers'!C15/'Allocation Drivers'!$C$23/'Activity levels'!$J15,IF(Inputs!$E$160="Finance Time",Inputs!$C$160*'Allocation Drivers'!D15/'Allocation Drivers'!$D$23/'Activity levels'!$J15,IF(Inputs!$E$160="Meals Provided",Inputs!$C$160*'Allocation Drivers'!E15/'Allocation Drivers'!$E$23/'Activity levels'!$J15,IF(Inputs!$E$160="Clinical Time",Inputs!$C$160*'Allocation Drivers'!F15/'Allocation Drivers'!$F$23/'Activity levels'!$J15,0))))),0))</f>
        <v>#DIV/0!</v>
      </c>
      <c r="O120" s="7" t="e">
        <f>IF(Inputs!$B$160="Direct",IF(Inputs!$D$160="Do not use",Inputs!$C$160/'Activity levels'!$J17,0),IF(Inputs!$B$160="Indirect",IF(Inputs!$E$160="Headcount",Inputs!$C$160*'Allocation Drivers'!B16/'Allocation Drivers'!$B$23/'Activity levels'!$J17,IF(Inputs!$E$160="Floor Space",Inputs!$C$160*'Allocation Drivers'!C16/'Allocation Drivers'!$C$23/'Activity levels'!$J17,IF(Inputs!$E$160="Finance Time",Inputs!$C$160*'Allocation Drivers'!D16/'Allocation Drivers'!$D$23/'Activity levels'!$J17,IF(Inputs!$E$160="Meals Provided",Inputs!$C$160*'Allocation Drivers'!E16/'Allocation Drivers'!$E$23/'Activity levels'!$J17,IF(Inputs!$E$160="Clinical Time",Inputs!$C$160*'Allocation Drivers'!F16/'Allocation Drivers'!$F$23/'Activity levels'!$J17,0))))),0))</f>
        <v>#DIV/0!</v>
      </c>
      <c r="P120" s="7" t="e">
        <f>IF(Inputs!$B$160="Direct",IF(Inputs!$D$160="Do not use",Inputs!$C$160/'Activity levels'!$J18,0),IF(Inputs!$B$160="Indirect",IF(Inputs!$E$160="Headcount",Inputs!$C$160*'Allocation Drivers'!B17/'Allocation Drivers'!$B$23/'Activity levels'!$J18,IF(Inputs!$E$160="Floor Space",Inputs!$C$160*'Allocation Drivers'!C17/'Allocation Drivers'!$C$23/'Activity levels'!$J18,IF(Inputs!$E$160="Finance Time",Inputs!$C$160*'Allocation Drivers'!D17/'Allocation Drivers'!$D$23/'Activity levels'!$J18,IF(Inputs!$E$160="Meals Provided",Inputs!$C$160*'Allocation Drivers'!E17/'Allocation Drivers'!$E$23/'Activity levels'!$J18,IF(Inputs!$E$160="Clinical Time",Inputs!$C$160*'Allocation Drivers'!F17/'Allocation Drivers'!$F$23/'Activity levels'!$J18,0))))),0))</f>
        <v>#DIV/0!</v>
      </c>
      <c r="Q120" s="7" t="e">
        <f>IF(Inputs!$B$160="Direct",IF(Inputs!$D$160="Bereavement / Family support / Living well (Children)",Inputs!$C$160/'Activity levels'!$J19,0),IF(Inputs!$B$160="Indirect",IF(Inputs!$E$160="Headcount",Inputs!$C$160*'Allocation Drivers'!B18/'Allocation Drivers'!$B$23/'Activity levels'!$J19,IF(Inputs!$E$160="Floor Space",Inputs!$C$160*'Allocation Drivers'!C18/'Allocation Drivers'!$C$23/'Activity levels'!$J19,IF(Inputs!$E$160="Finance Time",Inputs!$C$160*'Allocation Drivers'!D18/'Allocation Drivers'!$D$23/'Activity levels'!$J19,IF(Inputs!$E$160="Meals Provided",Inputs!$C$160*'Allocation Drivers'!E18/'Allocation Drivers'!$E$23/'Activity levels'!$J19,IF(Inputs!$E$160="Clinical Time",Inputs!$C$160*'Allocation Drivers'!F18/'Allocation Drivers'!$F$23/'Activity levels'!$J19,0))))),0))</f>
        <v>#DIV/0!</v>
      </c>
    </row>
    <row r="121" spans="1:17" x14ac:dyDescent="0.2">
      <c r="A121" t="s">
        <v>87</v>
      </c>
      <c r="B121" s="7" t="e">
        <f>IF(Inputs!$B$161="Direct",IF(Inputs!$D$161="Inpatient (Adult)",Inputs!$C$161/'Activity levels'!$J4,0),IF(Inputs!$B$161="Indirect",IF(Inputs!$E$161="Headcount",Inputs!$C$161*'Allocation Drivers'!B4/'Allocation Drivers'!$B$23/'Activity levels'!$J4,IF(Inputs!$E$161="Floor Space",Inputs!$C$161*'Allocation Drivers'!C4/'Allocation Drivers'!$C$23/'Activity levels'!$J4,IF(Inputs!$E$161="Finance Time",Inputs!$C$161*'Allocation Drivers'!D4/'Allocation Drivers'!$D$23/'Activity levels'!$J4,IF(Inputs!$E$161="Meals Provided",Inputs!$C$161*'Allocation Drivers'!E4/'Allocation Drivers'!$E$23/'Activity levels'!$J4,IF(Inputs!$E$161="Clinical Time",Inputs!$C$161*'Allocation Drivers'!F4/'Allocation Drivers'!$F$23/'Activity levels'!$J4,0))))),0))</f>
        <v>#DIV/0!</v>
      </c>
      <c r="C121" s="7" t="e">
        <f>IF(Inputs!$B$161="Direct",IF(Inputs!$D$161="Outpatient / Hospital Inreach (Adult)",Inputs!$C$161/'Activity levels'!$J5,0),IF(Inputs!$B$161="Indirect",IF(Inputs!$E$161="Headcount",Inputs!$C$161*'Allocation Drivers'!B5/'Allocation Drivers'!$B$23/'Activity levels'!$J5,IF(Inputs!$E$161="Floor Space",Inputs!$C$161*'Allocation Drivers'!C5/'Allocation Drivers'!$C$23/'Activity levels'!$J5,IF(Inputs!$E$161="Finance Time",Inputs!$C$161*'Allocation Drivers'!D5/'Allocation Drivers'!$D$23/'Activity levels'!$J5,IF(Inputs!$E$161="Meals Provided",Inputs!$C$161*'Allocation Drivers'!E5/'Allocation Drivers'!$E$23/'Activity levels'!$J5,IF(Inputs!$E$161="Clinical Time",Inputs!$C$161*'Allocation Drivers'!F5/'Allocation Drivers'!$F$23/'Activity levels'!$J5,0))))),0))</f>
        <v>#DIV/0!</v>
      </c>
      <c r="D121" s="7" t="e">
        <f>IF(Inputs!$B$161="Direct",IF(Inputs!$D$161="Specialist Care at Home (Hospice at Home / Rapid Response etc) (Adult)",Inputs!$C$161/'Activity levels'!$J6,0),IF(Inputs!$B$161="Indirect",IF(Inputs!$E$161="Headcount",Inputs!$C$161*'Allocation Drivers'!B6/'Allocation Drivers'!$B$23/'Activity levels'!$J6,IF(Inputs!$E$161="Floor Space",Inputs!$C$161*'Allocation Drivers'!C6/'Allocation Drivers'!$C$23/'Activity levels'!$J6,IF(Inputs!$E$161="Finance Time",Inputs!$C$161*'Allocation Drivers'!D6/'Allocation Drivers'!$D$23/'Activity levels'!$J6,IF(Inputs!$E$161="Meals Provided",Inputs!$C$161*'Allocation Drivers'!E6/'Allocation Drivers'!$E$23/'Activity levels'!$J6,IF(Inputs!$E$161="Clinical Time",Inputs!$C$161*'Allocation Drivers'!F6/'Allocation Drivers'!$F$23/'Activity levels'!$J6,0))))),0))</f>
        <v>#DIV/0!</v>
      </c>
      <c r="E121" s="7" t="e">
        <f>IF(Inputs!$B$161="Direct",IF(Inputs!$D$161="Generalist / Non-specialist Community Visits (Adult)",Inputs!$C$161/'Activity levels'!$J7,0),IF(Inputs!$B$161="Indirect",IF(Inputs!$E$161="Headcount",Inputs!$C$161*'Allocation Drivers'!B7/'Allocation Drivers'!$B$23/'Activity levels'!$J7,IF(Inputs!$E$161="Floor Space",Inputs!$C$161*'Allocation Drivers'!C7/'Allocation Drivers'!$C$23/'Activity levels'!$J7,IF(Inputs!$E$161="Finance Time",Inputs!$C$161*'Allocation Drivers'!D7/'Allocation Drivers'!$D$23/'Activity levels'!$J7,IF(Inputs!$E$161="Meals Provided",Inputs!$C$161*'Allocation Drivers'!E7/'Allocation Drivers'!$E$23/'Activity levels'!$J7,IF(Inputs!$E$161="Clinical Time",Inputs!$C$161*'Allocation Drivers'!F7/'Allocation Drivers'!$F$23/'Activity levels'!$J7,0))))),0))</f>
        <v>#DIV/0!</v>
      </c>
      <c r="F121" s="7" t="e">
        <f>IF(Inputs!$B$161="Direct",IF(Inputs!$D$161="Domicilliary Care",Inputs!$C$161/'Activity levels'!$J16,0),IF(Inputs!$B$161="Indirect",IF(Inputs!$E$161="Headcount",Inputs!$C$161*'Allocation Drivers'!B15/'Allocation Drivers'!$B$23/'Activity levels'!$J16,IF(Inputs!$E$161="Floor Space",Inputs!$C$161*'Allocation Drivers'!C15/'Allocation Drivers'!$C$23/'Activity levels'!$J16,IF(Inputs!$E$161="Finance Time",Inputs!$C$161*'Allocation Drivers'!D15/'Allocation Drivers'!$D$23/'Activity levels'!$J16,IF(Inputs!$E$161="Meals Provided",Inputs!$C$161*'Allocation Drivers'!E15/'Allocation Drivers'!$E$23/'Activity levels'!$J16,IF(Inputs!$E$161="Clinical Time",Inputs!$C$161*'Allocation Drivers'!F15/'Allocation Drivers'!$F$23/'Activity levels'!$J16,0))))),0))</f>
        <v>#DIV/0!</v>
      </c>
      <c r="G121" s="7" t="e">
        <f>IF(Inputs!$B$161="Direct",IF(Inputs!$D$161="Lymphoedema",Inputs!$C$161/'Activity levels'!$J8,0),IF(Inputs!$B$161="Indirect",IF(Inputs!$E$161="Headcount",Inputs!$C$161*'Allocation Drivers'!B8/'Allocation Drivers'!$B$23/'Activity levels'!$J8,IF(Inputs!$E$161="Floor Space",Inputs!$C$161*'Allocation Drivers'!C8/'Allocation Drivers'!$C$23/'Activity levels'!$J8,IF(Inputs!$E$161="Finance Time",Inputs!$C$161*'Allocation Drivers'!D8/'Allocation Drivers'!$D$23/'Activity levels'!$J8,IF(Inputs!$E$161="Meals Provided",Inputs!$C$161*'Allocation Drivers'!E8/'Allocation Drivers'!$E$23/'Activity levels'!$J8,IF(Inputs!$E$161="Clinical Time",Inputs!$C$161*'Allocation Drivers'!F8/'Allocation Drivers'!$F$23/'Activity levels'!$J8,0))))),0))</f>
        <v>#DIV/0!</v>
      </c>
      <c r="H121" s="7" t="e">
        <f>IF(Inputs!$B$161="Direct",IF(Inputs!$D$161="Education",Inputs!$C$161/'Activity levels'!$J9,0),IF(Inputs!$B$161="Indirect",IF(Inputs!$E$161="Headcount",Inputs!$C$161*'Allocation Drivers'!B9/'Allocation Drivers'!$B$23/'Activity levels'!$J9,IF(Inputs!$E$161="Floor Space",Inputs!$C$161*'Allocation Drivers'!C9/'Allocation Drivers'!$C$23/'Activity levels'!$J9,IF(Inputs!$E$161="Finance Time",Inputs!$C$161*'Allocation Drivers'!D9/'Allocation Drivers'!$D$23/'Activity levels'!$J9,IF(Inputs!$E$161="Meals Provided",Inputs!$C$161*'Allocation Drivers'!E9/'Allocation Drivers'!$E$23/'Activity levels'!$J9,IF(Inputs!$E$161="Clinical Time",Inputs!$C$161*'Allocation Drivers'!F9/'Allocation Drivers'!$F$23/'Activity levels'!$J9,0))))),0))</f>
        <v>#DIV/0!</v>
      </c>
      <c r="I121" s="7" t="e">
        <f>IF(Inputs!$B$161="Direct",IF(Inputs!$D$161="Research",Inputs!$C$161/'Activity levels'!$J10,0),IF(Inputs!$B$161="Indirect",IF(Inputs!$E$161="Headcount",Inputs!$C$161*'Allocation Drivers'!B10/'Allocation Drivers'!$B$23/'Activity levels'!$J10,IF(Inputs!$E$161="Floor Space",Inputs!$C$161*'Allocation Drivers'!C10/'Allocation Drivers'!$C$23/'Activity levels'!$J10,IF(Inputs!$E$161="Finance Time",Inputs!$C$161*'Allocation Drivers'!D10/'Allocation Drivers'!$D$23/'Activity levels'!$J10,IF(Inputs!$E$161="Meals Provided",Inputs!$C$161*'Allocation Drivers'!E10/'Allocation Drivers'!$E$23/'Activity levels'!$J10,IF(Inputs!$E$161="Clinical Time",Inputs!$C$161*'Allocation Drivers'!F10/'Allocation Drivers'!$F$23/'Activity levels'!$J10,0))))),0))</f>
        <v>#DIV/0!</v>
      </c>
      <c r="J121" s="7" t="e">
        <f>IF(Inputs!$B$161="Direct",IF(Inputs!$D$161="Bereavement / Family Support / Living Well (Adult)",Inputs!$C$161/'Activity levels'!$J11,0),IF(Inputs!$B$161="Indirect",IF(Inputs!$E$161="Headcount",Inputs!$C$161*'Allocation Drivers'!B11/'Allocation Drivers'!$B$23/'Activity levels'!$J11,IF(Inputs!$E$161="Floor Space",Inputs!$C$161*'Allocation Drivers'!C11/'Allocation Drivers'!$C$23/'Activity levels'!$J11,IF(Inputs!$E$161="Finance Time",Inputs!$C$161*'Allocation Drivers'!D11/'Allocation Drivers'!$D$23/'Activity levels'!$J11,IF(Inputs!$E$161="Meals Provided",Inputs!$C$161*'Allocation Drivers'!E11/'Allocation Drivers'!$E$23/'Activity levels'!$J11,IF(Inputs!$E$161="Clinical Time",Inputs!$C$161*'Allocation Drivers'!F11/'Allocation Drivers'!$F$23/'Activity levels'!$J11,0))))),0))</f>
        <v>#DIV/0!</v>
      </c>
      <c r="K121" s="7" t="e">
        <f>IF(Inputs!$B$161="Direct",IF(Inputs!$D$161="Inpatient (Children)",Inputs!$C$161/'Activity levels'!$J12,0),IF(Inputs!$B$161="Indirect",IF(Inputs!$E$161="Headcount",Inputs!$C$161*'Allocation Drivers'!B12/'Allocation Drivers'!$B$23/'Activity levels'!$J12,IF(Inputs!$E$161="Floor Space",Inputs!$C$161*'Allocation Drivers'!C12/'Allocation Drivers'!$C$23/'Activity levels'!$J12,IF(Inputs!$E$161="Finance Time",Inputs!$C$161*'Allocation Drivers'!D12/'Allocation Drivers'!$D$23/'Activity levels'!$J12,IF(Inputs!$E$161="Meals Provided",Inputs!$C$161*'Allocation Drivers'!E12/'Allocation Drivers'!$E$23/'Activity levels'!$J12,IF(Inputs!$E$161="Clinical Time",Inputs!$C$161*'Allocation Drivers'!F12/'Allocation Drivers'!$F$23/'Activity levels'!$J12,0))))),0))</f>
        <v>#DIV/0!</v>
      </c>
      <c r="L121" s="7" t="e">
        <f>IF(Inputs!$B$161="Direct",IF(Inputs!$D$161="Outpatient  / Hospital Inreach (Children)",Inputs!$C$161/'Activity levels'!$J13,0),IF(Inputs!$B$161="Indirect",IF(Inputs!$E$161="Headcount",Inputs!$C$161*'Allocation Drivers'!B13/'Allocation Drivers'!$B$23/'Activity levels'!$J13,IF(Inputs!$E$161="Floor Space",Inputs!$C$161*'Allocation Drivers'!C13/'Allocation Drivers'!$C$23/'Activity levels'!$J13,IF(Inputs!$E$161="Finance Time",Inputs!$C$161*'Allocation Drivers'!D13/'Allocation Drivers'!$D$23/'Activity levels'!$J13,IF(Inputs!$E$161="Meals Provided",Inputs!$C$161*'Allocation Drivers'!E13/'Allocation Drivers'!$E$23/'Activity levels'!$J13,IF(Inputs!$E$161="Clinical Time",Inputs!$C$161*'Allocation Drivers'!F13/'Allocation Drivers'!$F$23/'Activity levels'!$J13,0))))),0))</f>
        <v>#DIV/0!</v>
      </c>
      <c r="M121" s="7" t="e">
        <f>IF(Inputs!$B$161="Direct",IF(Inputs!$D$161="Specialist Care at Home (Hospice at Home / Rapid Response etc) (Children)",Inputs!$C$161/'Activity levels'!$J14,0),IF(Inputs!$B$161="Indirect",IF(Inputs!$E$161="Headcount",Inputs!$C$161*'Allocation Drivers'!B14/'Allocation Drivers'!$B$23/'Activity levels'!$J14,IF(Inputs!$E$161="Floor Space",Inputs!$C$161*'Allocation Drivers'!C14/'Allocation Drivers'!$C$23/'Activity levels'!$J14,IF(Inputs!$E$161="Finance Time",Inputs!$C$161*'Allocation Drivers'!D14/'Allocation Drivers'!$D$23/'Activity levels'!$J14,IF(Inputs!$E$161="Meals Provided",Inputs!$C$161*'Allocation Drivers'!E14/'Allocation Drivers'!$E$23/'Activity levels'!$J14,IF(Inputs!$E$161="Clinical Time",Inputs!$C$161*'Allocation Drivers'!F14/'Allocation Drivers'!$F$23/'Activity levels'!$J14,0))))),0))</f>
        <v>#DIV/0!</v>
      </c>
      <c r="N121" s="7" t="e">
        <f>IF(Inputs!$B$161="Direct",IF(Inputs!$D$161="Generalist / Non-specialist Community Visits (Children)",Inputs!$C$161/'Activity levels'!$J15,0),IF(Inputs!$B$161="Indirect",IF(Inputs!$E$161="Headcount",Inputs!$C$161*'Allocation Drivers'!B15/'Allocation Drivers'!$B$23/'Activity levels'!$J15,IF(Inputs!$E$161="Floor Space",Inputs!$C$161*'Allocation Drivers'!C15/'Allocation Drivers'!$C$23/'Activity levels'!$J15,IF(Inputs!$E$161="Finance Time",Inputs!$C$161*'Allocation Drivers'!D15/'Allocation Drivers'!$D$23/'Activity levels'!$J15,IF(Inputs!$E$161="Meals Provided",Inputs!$C$161*'Allocation Drivers'!E15/'Allocation Drivers'!$E$23/'Activity levels'!$J15,IF(Inputs!$E$161="Clinical Time",Inputs!$C$161*'Allocation Drivers'!F15/'Allocation Drivers'!$F$23/'Activity levels'!$J15,0))))),0))</f>
        <v>#DIV/0!</v>
      </c>
      <c r="O121" s="7" t="e">
        <f>IF(Inputs!$B$161="Direct",IF(Inputs!$D$161="Do not use",Inputs!$C$161/'Activity levels'!$J17,0),IF(Inputs!$B$161="Indirect",IF(Inputs!$E$161="Headcount",Inputs!$C$161*'Allocation Drivers'!B16/'Allocation Drivers'!$B$23/'Activity levels'!$J17,IF(Inputs!$E$161="Floor Space",Inputs!$C$161*'Allocation Drivers'!C16/'Allocation Drivers'!$C$23/'Activity levels'!$J17,IF(Inputs!$E$161="Finance Time",Inputs!$C$161*'Allocation Drivers'!D16/'Allocation Drivers'!$D$23/'Activity levels'!$J17,IF(Inputs!$E$161="Meals Provided",Inputs!$C$161*'Allocation Drivers'!E16/'Allocation Drivers'!$E$23/'Activity levels'!$J17,IF(Inputs!$E$161="Clinical Time",Inputs!$C$161*'Allocation Drivers'!F16/'Allocation Drivers'!$F$23/'Activity levels'!$J17,0))))),0))</f>
        <v>#DIV/0!</v>
      </c>
      <c r="P121" s="7" t="e">
        <f>IF(Inputs!$B$161="Direct",IF(Inputs!$D$161="Do not use",Inputs!$C$161/'Activity levels'!$J18,0),IF(Inputs!$B$161="Indirect",IF(Inputs!$E$161="Headcount",Inputs!$C$161*'Allocation Drivers'!B17/'Allocation Drivers'!$B$23/'Activity levels'!$J18,IF(Inputs!$E$161="Floor Space",Inputs!$C$161*'Allocation Drivers'!C17/'Allocation Drivers'!$C$23/'Activity levels'!$J18,IF(Inputs!$E$161="Finance Time",Inputs!$C$161*'Allocation Drivers'!D17/'Allocation Drivers'!$D$23/'Activity levels'!$J18,IF(Inputs!$E$161="Meals Provided",Inputs!$C$161*'Allocation Drivers'!E17/'Allocation Drivers'!$E$23/'Activity levels'!$J18,IF(Inputs!$E$161="Clinical Time",Inputs!$C$161*'Allocation Drivers'!F17/'Allocation Drivers'!$F$23/'Activity levels'!$J18,0))))),0))</f>
        <v>#DIV/0!</v>
      </c>
      <c r="Q121" s="7" t="e">
        <f>IF(Inputs!$B$161="Direct",IF(Inputs!$D$161="Bereavement / Family support / Living well (Children)",Inputs!$C$161/'Activity levels'!$J19,0),IF(Inputs!$B$161="Indirect",IF(Inputs!$E$161="Headcount",Inputs!$C$161*'Allocation Drivers'!B18/'Allocation Drivers'!$B$23/'Activity levels'!$J19,IF(Inputs!$E$161="Floor Space",Inputs!$C$161*'Allocation Drivers'!C18/'Allocation Drivers'!$C$23/'Activity levels'!$J19,IF(Inputs!$E$161="Finance Time",Inputs!$C$161*'Allocation Drivers'!D18/'Allocation Drivers'!$D$23/'Activity levels'!$J19,IF(Inputs!$E$161="Meals Provided",Inputs!$C$161*'Allocation Drivers'!E18/'Allocation Drivers'!$E$23/'Activity levels'!$J19,IF(Inputs!$E$161="Clinical Time",Inputs!$C$161*'Allocation Drivers'!F18/'Allocation Drivers'!$F$23/'Activity levels'!$J19,0))))),0))</f>
        <v>#DIV/0!</v>
      </c>
    </row>
    <row r="122" spans="1:17" x14ac:dyDescent="0.2">
      <c r="A122" t="s">
        <v>83</v>
      </c>
      <c r="B122" s="7" t="e">
        <f>IF(Inputs!$B$162="Direct",IF(Inputs!$D$162="Inpatient (Adult)",Inputs!$C$162/'Activity levels'!$J4,0),IF(Inputs!$B$162="Indirect",IF(Inputs!$E$162="Headcount",Inputs!$C$162*'Allocation Drivers'!B4/'Allocation Drivers'!$B$23/'Activity levels'!$J4,IF(Inputs!$E$162="Floor Space",Inputs!$C$162*'Allocation Drivers'!C4/'Allocation Drivers'!$C$23/'Activity levels'!$J4,IF(Inputs!$E$162="Finance Time",Inputs!$C$162*'Allocation Drivers'!D4/'Allocation Drivers'!$D$23/'Activity levels'!$J4,IF(Inputs!$E$162="Meals Provided",Inputs!$C$162*'Allocation Drivers'!E4/'Allocation Drivers'!$E$23/'Activity levels'!$J4,IF(Inputs!$E$162="Clinical Time",Inputs!$C$162*'Allocation Drivers'!F4/'Allocation Drivers'!$F$23/'Activity levels'!$J4,0))))),0))</f>
        <v>#DIV/0!</v>
      </c>
      <c r="C122" s="7" t="e">
        <f>IF(Inputs!$B$162="Direct",IF(Inputs!$D$162="Outpatient / Hospital Inreach (Adult)",Inputs!$C$162/'Activity levels'!$J5,0),IF(Inputs!$B$162="Indirect",IF(Inputs!$E$162="Headcount",Inputs!$C$162*'Allocation Drivers'!B5/'Allocation Drivers'!$B$23/'Activity levels'!$J5,IF(Inputs!$E$162="Floor Space",Inputs!$C$162*'Allocation Drivers'!C5/'Allocation Drivers'!$C$23/'Activity levels'!$J5,IF(Inputs!$E$162="Finance Time",Inputs!$C$162*'Allocation Drivers'!D5/'Allocation Drivers'!$D$23/'Activity levels'!$J5,IF(Inputs!$E$162="Meals Provided",Inputs!$C$162*'Allocation Drivers'!E5/'Allocation Drivers'!$E$23/'Activity levels'!$J5,IF(Inputs!$E$162="Clinical Time",Inputs!$C$162*'Allocation Drivers'!F5/'Allocation Drivers'!$F$23/'Activity levels'!$J5,0))))),0))</f>
        <v>#DIV/0!</v>
      </c>
      <c r="D122" s="7" t="e">
        <f>IF(Inputs!$B$162="Direct",IF(Inputs!$D$162="Specialist Care at Home (Hospice at Home / Rapid Response etc) (Adult)",Inputs!$C$162/'Activity levels'!$J6,0),IF(Inputs!$B$162="Indirect",IF(Inputs!$E$162="Headcount",Inputs!$C$162*'Allocation Drivers'!B6/'Allocation Drivers'!$B$23/'Activity levels'!$J6,IF(Inputs!$E$162="Floor Space",Inputs!$C$162*'Allocation Drivers'!C6/'Allocation Drivers'!$C$23/'Activity levels'!$J6,IF(Inputs!$E$162="Finance Time",Inputs!$C$162*'Allocation Drivers'!D6/'Allocation Drivers'!$D$23/'Activity levels'!$J6,IF(Inputs!$E$162="Meals Provided",Inputs!$C$162*'Allocation Drivers'!E6/'Allocation Drivers'!$E$23/'Activity levels'!$J6,IF(Inputs!$E$162="Clinical Time",Inputs!$C$162*'Allocation Drivers'!F6/'Allocation Drivers'!$F$23/'Activity levels'!$J6,0))))),0))</f>
        <v>#DIV/0!</v>
      </c>
      <c r="E122" s="7" t="e">
        <f>IF(Inputs!$B$162="Direct",IF(Inputs!$D$162="Generalist / Non-specialist Community Visits (Adult)",Inputs!$C$162/'Activity levels'!$J7,0),IF(Inputs!$B$162="Indirect",IF(Inputs!$E$162="Headcount",Inputs!$C$162*'Allocation Drivers'!B7/'Allocation Drivers'!$B$23/'Activity levels'!$J7,IF(Inputs!$E$162="Floor Space",Inputs!$C$162*'Allocation Drivers'!C7/'Allocation Drivers'!$C$23/'Activity levels'!$J7,IF(Inputs!$E$162="Finance Time",Inputs!$C$162*'Allocation Drivers'!D7/'Allocation Drivers'!$D$23/'Activity levels'!$J7,IF(Inputs!$E$162="Meals Provided",Inputs!$C$162*'Allocation Drivers'!E7/'Allocation Drivers'!$E$23/'Activity levels'!$J7,IF(Inputs!$E$162="Clinical Time",Inputs!$C$162*'Allocation Drivers'!F7/'Allocation Drivers'!$F$23/'Activity levels'!$J7,0))))),0))</f>
        <v>#DIV/0!</v>
      </c>
      <c r="F122" s="7" t="e">
        <f>IF(Inputs!$B$162="Direct",IF(Inputs!$D$162="Domicilliary Care",Inputs!$C$162/'Activity levels'!$J16,0),IF(Inputs!$B$162="Indirect",IF(Inputs!$E$162="Headcount",Inputs!$C$162*'Allocation Drivers'!B15/'Allocation Drivers'!$B$23/'Activity levels'!$J16,IF(Inputs!$E$162="Floor Space",Inputs!$C$162*'Allocation Drivers'!C15/'Allocation Drivers'!$C$23/'Activity levels'!$J16,IF(Inputs!$E$162="Finance Time",Inputs!$C$162*'Allocation Drivers'!D15/'Allocation Drivers'!$D$23/'Activity levels'!$J16,IF(Inputs!$E$162="Meals Provided",Inputs!$C$162*'Allocation Drivers'!E15/'Allocation Drivers'!$E$23/'Activity levels'!$J16,IF(Inputs!$E$162="Clinical Time",Inputs!$C$162*'Allocation Drivers'!F15/'Allocation Drivers'!$F$23/'Activity levels'!$J16,0))))),0))</f>
        <v>#DIV/0!</v>
      </c>
      <c r="G122" s="7" t="e">
        <f>IF(Inputs!$B$162="Direct",IF(Inputs!$D$162="Lymphoedema",Inputs!$C$162/'Activity levels'!$J8,0),IF(Inputs!$B$162="Indirect",IF(Inputs!$E$162="Headcount",Inputs!$C$162*'Allocation Drivers'!B8/'Allocation Drivers'!$B$23/'Activity levels'!$J8,IF(Inputs!$E$162="Floor Space",Inputs!$C$162*'Allocation Drivers'!C8/'Allocation Drivers'!$C$23/'Activity levels'!$J8,IF(Inputs!$E$162="Finance Time",Inputs!$C$162*'Allocation Drivers'!D8/'Allocation Drivers'!$D$23/'Activity levels'!$J8,IF(Inputs!$E$162="Meals Provided",Inputs!$C$162*'Allocation Drivers'!E8/'Allocation Drivers'!$E$23/'Activity levels'!$J8,IF(Inputs!$E$162="Clinical Time",Inputs!$C$162*'Allocation Drivers'!F8/'Allocation Drivers'!$F$23/'Activity levels'!$J8,0))))),0))</f>
        <v>#DIV/0!</v>
      </c>
      <c r="H122" s="7" t="e">
        <f>IF(Inputs!$B$162="Direct",IF(Inputs!$D$162="Education",Inputs!$C$162/'Activity levels'!$J9,0),IF(Inputs!$B$162="Indirect",IF(Inputs!$E$162="Headcount",Inputs!$C$162*'Allocation Drivers'!B9/'Allocation Drivers'!$B$23/'Activity levels'!$J9,IF(Inputs!$E$162="Floor Space",Inputs!$C$162*'Allocation Drivers'!C9/'Allocation Drivers'!$C$23/'Activity levels'!$J9,IF(Inputs!$E$162="Finance Time",Inputs!$C$162*'Allocation Drivers'!D9/'Allocation Drivers'!$D$23/'Activity levels'!$J9,IF(Inputs!$E$162="Meals Provided",Inputs!$C$162*'Allocation Drivers'!E9/'Allocation Drivers'!$E$23/'Activity levels'!$J9,IF(Inputs!$E$162="Clinical Time",Inputs!$C$162*'Allocation Drivers'!F9/'Allocation Drivers'!$F$23/'Activity levels'!$J9,0))))),0))</f>
        <v>#DIV/0!</v>
      </c>
      <c r="I122" s="7" t="e">
        <f>IF(Inputs!$B$162="Direct",IF(Inputs!$D$162="Research",Inputs!$C$162/'Activity levels'!$J10,0),IF(Inputs!$B$162="Indirect",IF(Inputs!$E$162="Headcount",Inputs!$C$162*'Allocation Drivers'!B10/'Allocation Drivers'!$B$23/'Activity levels'!$J10,IF(Inputs!$E$162="Floor Space",Inputs!$C$162*'Allocation Drivers'!C10/'Allocation Drivers'!$C$23/'Activity levels'!$J10,IF(Inputs!$E$162="Finance Time",Inputs!$C$162*'Allocation Drivers'!D10/'Allocation Drivers'!$D$23/'Activity levels'!$J10,IF(Inputs!$E$162="Meals Provided",Inputs!$C$162*'Allocation Drivers'!E10/'Allocation Drivers'!$E$23/'Activity levels'!$J10,IF(Inputs!$E$162="Clinical Time",Inputs!$C$162*'Allocation Drivers'!F10/'Allocation Drivers'!$F$23/'Activity levels'!$J10,0))))),0))</f>
        <v>#DIV/0!</v>
      </c>
      <c r="J122" s="7" t="e">
        <f>IF(Inputs!$B$162="Direct",IF(Inputs!$D$162="Bereavement / Family Support / Living Well (Adult)",Inputs!$C$162/'Activity levels'!$J11,0),IF(Inputs!$B$162="Indirect",IF(Inputs!$E$162="Headcount",Inputs!$C$162*'Allocation Drivers'!B11/'Allocation Drivers'!$B$23/'Activity levels'!$J11,IF(Inputs!$E$162="Floor Space",Inputs!$C$162*'Allocation Drivers'!C11/'Allocation Drivers'!$C$23/'Activity levels'!$J11,IF(Inputs!$E$162="Finance Time",Inputs!$C$162*'Allocation Drivers'!D11/'Allocation Drivers'!$D$23/'Activity levels'!$J11,IF(Inputs!$E$162="Meals Provided",Inputs!$C$162*'Allocation Drivers'!E11/'Allocation Drivers'!$E$23/'Activity levels'!$J11,IF(Inputs!$E$162="Clinical Time",Inputs!$C$162*'Allocation Drivers'!F11/'Allocation Drivers'!$F$23/'Activity levels'!$J11,0))))),0))</f>
        <v>#DIV/0!</v>
      </c>
      <c r="K122" s="7" t="e">
        <f>IF(Inputs!$B$162="Direct",IF(Inputs!$D$162="Inpatient (Children)",Inputs!$C$162/'Activity levels'!$J12,0),IF(Inputs!$B$162="Indirect",IF(Inputs!$E$162="Headcount",Inputs!$C$162*'Allocation Drivers'!B12/'Allocation Drivers'!$B$23/'Activity levels'!$J12,IF(Inputs!$E$162="Floor Space",Inputs!$C$162*'Allocation Drivers'!C12/'Allocation Drivers'!$C$23/'Activity levels'!$J12,IF(Inputs!$E$162="Finance Time",Inputs!$C$162*'Allocation Drivers'!D12/'Allocation Drivers'!$D$23/'Activity levels'!$J12,IF(Inputs!$E$162="Meals Provided",Inputs!$C$162*'Allocation Drivers'!E12/'Allocation Drivers'!$E$23/'Activity levels'!$J12,IF(Inputs!$E$162="Clinical Time",Inputs!$C$162*'Allocation Drivers'!F12/'Allocation Drivers'!$F$23/'Activity levels'!$J12,0))))),0))</f>
        <v>#DIV/0!</v>
      </c>
      <c r="L122" s="7" t="e">
        <f>IF(Inputs!$B$162="Direct",IF(Inputs!$D$162="Outpatient  / Hospital Inreach (Children)",Inputs!$C$162/'Activity levels'!$J13,0),IF(Inputs!$B$162="Indirect",IF(Inputs!$E$162="Headcount",Inputs!$C$162*'Allocation Drivers'!B13/'Allocation Drivers'!$B$23/'Activity levels'!$J13,IF(Inputs!$E$162="Floor Space",Inputs!$C$162*'Allocation Drivers'!C13/'Allocation Drivers'!$C$23/'Activity levels'!$J13,IF(Inputs!$E$162="Finance Time",Inputs!$C$162*'Allocation Drivers'!D13/'Allocation Drivers'!$D$23/'Activity levels'!$J13,IF(Inputs!$E$162="Meals Provided",Inputs!$C$162*'Allocation Drivers'!E13/'Allocation Drivers'!$E$23/'Activity levels'!$J13,IF(Inputs!$E$162="Clinical Time",Inputs!$C$162*'Allocation Drivers'!F13/'Allocation Drivers'!$F$23/'Activity levels'!$J13,0))))),0))</f>
        <v>#DIV/0!</v>
      </c>
      <c r="M122" s="7" t="e">
        <f>IF(Inputs!$B$162="Direct",IF(Inputs!$D$162="Specialist Care at Home (Hospice at Home / Rapid Response etc) (Children)",Inputs!$C$162/'Activity levels'!$J14,0),IF(Inputs!$B$162="Indirect",IF(Inputs!$E$162="Headcount",Inputs!$C$162*'Allocation Drivers'!B14/'Allocation Drivers'!$B$23/'Activity levels'!$J14,IF(Inputs!$E$162="Floor Space",Inputs!$C$162*'Allocation Drivers'!C14/'Allocation Drivers'!$C$23/'Activity levels'!$J14,IF(Inputs!$E$162="Finance Time",Inputs!$C$162*'Allocation Drivers'!D14/'Allocation Drivers'!$D$23/'Activity levels'!$J14,IF(Inputs!$E$162="Meals Provided",Inputs!$C$162*'Allocation Drivers'!E14/'Allocation Drivers'!$E$23/'Activity levels'!$J14,IF(Inputs!$E$162="Clinical Time",Inputs!$C$162*'Allocation Drivers'!F14/'Allocation Drivers'!$F$23/'Activity levels'!$J14,0))))),0))</f>
        <v>#DIV/0!</v>
      </c>
      <c r="N122" s="7" t="e">
        <f>IF(Inputs!$B$162="Direct",IF(Inputs!$D$162="Generalist / Non-specialist Community Visits (Children)",Inputs!$C$162/'Activity levels'!$J15,0),IF(Inputs!$B$162="Indirect",IF(Inputs!$E$162="Headcount",Inputs!$C$162*'Allocation Drivers'!B15/'Allocation Drivers'!$B$23/'Activity levels'!$J15,IF(Inputs!$E$162="Floor Space",Inputs!$C$162*'Allocation Drivers'!C15/'Allocation Drivers'!$C$23/'Activity levels'!$J15,IF(Inputs!$E$162="Finance Time",Inputs!$C$162*'Allocation Drivers'!D15/'Allocation Drivers'!$D$23/'Activity levels'!$J15,IF(Inputs!$E$162="Meals Provided",Inputs!$C$162*'Allocation Drivers'!E15/'Allocation Drivers'!$E$23/'Activity levels'!$J15,IF(Inputs!$E$162="Clinical Time",Inputs!$C$162*'Allocation Drivers'!F15/'Allocation Drivers'!$F$23/'Activity levels'!$J15,0))))),0))</f>
        <v>#DIV/0!</v>
      </c>
      <c r="O122" s="7" t="e">
        <f>IF(Inputs!$B$162="Direct",IF(Inputs!$D$162="Do not use",Inputs!$C$162/'Activity levels'!$J17,0),IF(Inputs!$B$162="Indirect",IF(Inputs!$E$162="Headcount",Inputs!$C$162*'Allocation Drivers'!B16/'Allocation Drivers'!$B$23/'Activity levels'!$J17,IF(Inputs!$E$162="Floor Space",Inputs!$C$162*'Allocation Drivers'!C16/'Allocation Drivers'!$C$23/'Activity levels'!$J17,IF(Inputs!$E$162="Finance Time",Inputs!$C$162*'Allocation Drivers'!D16/'Allocation Drivers'!$D$23/'Activity levels'!$J17,IF(Inputs!$E$162="Meals Provided",Inputs!$C$162*'Allocation Drivers'!E16/'Allocation Drivers'!$E$23/'Activity levels'!$J17,IF(Inputs!$E$162="Clinical Time",Inputs!$C$162*'Allocation Drivers'!F16/'Allocation Drivers'!$F$23/'Activity levels'!$J17,0))))),0))</f>
        <v>#DIV/0!</v>
      </c>
      <c r="P122" s="7" t="e">
        <f>IF(Inputs!$B$162="Direct",IF(Inputs!$D$162="Do not use",Inputs!$C$162/'Activity levels'!$J18,0),IF(Inputs!$B$162="Indirect",IF(Inputs!$E$162="Headcount",Inputs!$C$162*'Allocation Drivers'!B17/'Allocation Drivers'!$B$23/'Activity levels'!$J18,IF(Inputs!$E$162="Floor Space",Inputs!$C$162*'Allocation Drivers'!C17/'Allocation Drivers'!$C$23/'Activity levels'!$J18,IF(Inputs!$E$162="Finance Time",Inputs!$C$162*'Allocation Drivers'!D17/'Allocation Drivers'!$D$23/'Activity levels'!$J18,IF(Inputs!$E$162="Meals Provided",Inputs!$C$162*'Allocation Drivers'!E17/'Allocation Drivers'!$E$23/'Activity levels'!$J18,IF(Inputs!$E$162="Clinical Time",Inputs!$C$162*'Allocation Drivers'!F17/'Allocation Drivers'!$F$23/'Activity levels'!$J18,0))))),0))</f>
        <v>#DIV/0!</v>
      </c>
      <c r="Q122" s="7" t="e">
        <f>IF(Inputs!$B$162="Direct",IF(Inputs!$D$162="Bereavement / Family support / Living well (Children)",Inputs!$C$162/'Activity levels'!$J19,0),IF(Inputs!$B$162="Indirect",IF(Inputs!$E$162="Headcount",Inputs!$C$162*'Allocation Drivers'!B18/'Allocation Drivers'!$B$23/'Activity levels'!$J19,IF(Inputs!$E$162="Floor Space",Inputs!$C$162*'Allocation Drivers'!C18/'Allocation Drivers'!$C$23/'Activity levels'!$J19,IF(Inputs!$E$162="Finance Time",Inputs!$C$162*'Allocation Drivers'!D18/'Allocation Drivers'!$D$23/'Activity levels'!$J19,IF(Inputs!$E$162="Meals Provided",Inputs!$C$162*'Allocation Drivers'!E18/'Allocation Drivers'!$E$23/'Activity levels'!$J19,IF(Inputs!$E$162="Clinical Time",Inputs!$C$162*'Allocation Drivers'!F18/'Allocation Drivers'!$F$23/'Activity levels'!$J19,0))))),0))</f>
        <v>#DIV/0!</v>
      </c>
    </row>
    <row r="124" spans="1:17" x14ac:dyDescent="0.2">
      <c r="B124" s="7"/>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808B-AE2D-C640-AE8A-E64A30948C6A}">
  <dimension ref="A1:J35"/>
  <sheetViews>
    <sheetView workbookViewId="0">
      <selection activeCell="B27" sqref="B27"/>
    </sheetView>
  </sheetViews>
  <sheetFormatPr baseColWidth="10" defaultColWidth="10.83203125" defaultRowHeight="15" x14ac:dyDescent="0.2"/>
  <cols>
    <col min="1" max="1" width="63.33203125" customWidth="1"/>
    <col min="2" max="2" width="21.83203125" customWidth="1"/>
    <col min="4" max="4" width="16.33203125" customWidth="1"/>
    <col min="5" max="5" width="3.6640625" customWidth="1"/>
    <col min="6" max="6" width="13.6640625" bestFit="1" customWidth="1"/>
    <col min="8" max="8" width="13.6640625" bestFit="1" customWidth="1"/>
    <col min="9" max="9" width="2.6640625" customWidth="1"/>
    <col min="10" max="10" width="19.83203125" customWidth="1"/>
  </cols>
  <sheetData>
    <row r="1" spans="1:10" x14ac:dyDescent="0.2">
      <c r="B1" s="9" t="s">
        <v>247</v>
      </c>
    </row>
    <row r="2" spans="1:10" x14ac:dyDescent="0.2">
      <c r="A2" t="s">
        <v>243</v>
      </c>
      <c r="B2" s="14"/>
    </row>
    <row r="3" spans="1:10" x14ac:dyDescent="0.2">
      <c r="A3" t="s">
        <v>244</v>
      </c>
      <c r="B3" s="14"/>
    </row>
    <row r="4" spans="1:10" x14ac:dyDescent="0.2">
      <c r="A4" t="s">
        <v>245</v>
      </c>
      <c r="B4" s="14"/>
    </row>
    <row r="5" spans="1:10" x14ac:dyDescent="0.2">
      <c r="A5" t="s">
        <v>246</v>
      </c>
      <c r="B5" s="49">
        <f>B2-B3-B4</f>
        <v>0</v>
      </c>
    </row>
    <row r="7" spans="1:10" x14ac:dyDescent="0.2">
      <c r="A7" s="12"/>
    </row>
    <row r="8" spans="1:10" s="52" customFormat="1" ht="32" x14ac:dyDescent="0.2">
      <c r="A8" s="12" t="s">
        <v>237</v>
      </c>
      <c r="B8" s="12" t="s">
        <v>247</v>
      </c>
      <c r="D8" s="12" t="s">
        <v>250</v>
      </c>
      <c r="E8" s="12"/>
      <c r="F8" s="12" t="s">
        <v>252</v>
      </c>
      <c r="G8" s="12"/>
      <c r="H8" s="12" t="s">
        <v>251</v>
      </c>
      <c r="I8" s="12"/>
      <c r="J8" s="12" t="s">
        <v>253</v>
      </c>
    </row>
    <row r="9" spans="1:10" x14ac:dyDescent="0.2">
      <c r="A9" t="s">
        <v>73</v>
      </c>
      <c r="B9" s="57"/>
      <c r="D9" s="54" t="e">
        <f>'Total costs after allocation'!D3</f>
        <v>#DIV/0!</v>
      </c>
      <c r="E9" s="54"/>
      <c r="F9" s="54" t="e">
        <f>D9-B9</f>
        <v>#DIV/0!</v>
      </c>
      <c r="G9" s="54"/>
      <c r="H9" s="54" t="e">
        <f>'Total costs after allocation'!D35</f>
        <v>#DIV/0!</v>
      </c>
      <c r="I9" s="54"/>
      <c r="J9" s="54" t="e">
        <f>H9-B9</f>
        <v>#DIV/0!</v>
      </c>
    </row>
    <row r="10" spans="1:10" ht="16" x14ac:dyDescent="0.2">
      <c r="A10" s="40" t="s">
        <v>85</v>
      </c>
      <c r="B10" s="57"/>
      <c r="D10" s="54" t="e">
        <f>'Total costs after allocation'!D4</f>
        <v>#DIV/0!</v>
      </c>
      <c r="E10" s="54"/>
      <c r="F10" s="54" t="e">
        <f t="shared" ref="F10:F24" si="0">D10-B10</f>
        <v>#DIV/0!</v>
      </c>
      <c r="G10" s="54"/>
      <c r="H10" s="54" t="e">
        <f>'Total costs after allocation'!D36</f>
        <v>#DIV/0!</v>
      </c>
      <c r="I10" s="54"/>
      <c r="J10" s="54" t="e">
        <f t="shared" ref="J10:J24" si="1">H10-B10</f>
        <v>#DIV/0!</v>
      </c>
    </row>
    <row r="11" spans="1:10" ht="16" x14ac:dyDescent="0.2">
      <c r="A11" s="40" t="s">
        <v>88</v>
      </c>
      <c r="B11" s="57"/>
      <c r="D11" s="54" t="e">
        <f>'Total costs after allocation'!D5</f>
        <v>#DIV/0!</v>
      </c>
      <c r="E11" s="54"/>
      <c r="F11" s="54" t="e">
        <f t="shared" si="0"/>
        <v>#DIV/0!</v>
      </c>
      <c r="G11" s="54"/>
      <c r="H11" s="54" t="e">
        <f>'Total costs after allocation'!D37</f>
        <v>#DIV/0!</v>
      </c>
      <c r="I11" s="54"/>
      <c r="J11" s="54" t="e">
        <f t="shared" si="1"/>
        <v>#DIV/0!</v>
      </c>
    </row>
    <row r="12" spans="1:10" ht="16" x14ac:dyDescent="0.2">
      <c r="A12" s="40" t="s">
        <v>89</v>
      </c>
      <c r="B12" s="57"/>
      <c r="D12" s="54" t="e">
        <f>'Total costs after allocation'!D6</f>
        <v>#DIV/0!</v>
      </c>
      <c r="E12" s="54"/>
      <c r="F12" s="54" t="e">
        <f t="shared" si="0"/>
        <v>#DIV/0!</v>
      </c>
      <c r="G12" s="54"/>
      <c r="H12" s="54" t="e">
        <f>'Total costs after allocation'!D38</f>
        <v>#DIV/0!</v>
      </c>
      <c r="I12" s="54"/>
      <c r="J12" s="54" t="e">
        <f t="shared" si="1"/>
        <v>#DIV/0!</v>
      </c>
    </row>
    <row r="13" spans="1:10" ht="16" x14ac:dyDescent="0.2">
      <c r="A13" s="40" t="s">
        <v>90</v>
      </c>
      <c r="B13" s="57"/>
      <c r="D13" s="54" t="e">
        <f>'Total costs after allocation'!D7</f>
        <v>#DIV/0!</v>
      </c>
      <c r="E13" s="54"/>
      <c r="F13" s="54" t="e">
        <f t="shared" si="0"/>
        <v>#DIV/0!</v>
      </c>
      <c r="G13" s="54"/>
      <c r="H13" s="54" t="e">
        <f>'Total costs after allocation'!D39</f>
        <v>#DIV/0!</v>
      </c>
      <c r="I13" s="54"/>
      <c r="J13" s="54" t="e">
        <f t="shared" si="1"/>
        <v>#DIV/0!</v>
      </c>
    </row>
    <row r="14" spans="1:10" ht="16" x14ac:dyDescent="0.2">
      <c r="A14" s="40" t="s">
        <v>91</v>
      </c>
      <c r="B14" s="57"/>
      <c r="D14" s="54" t="e">
        <f>'Total costs after allocation'!D8</f>
        <v>#DIV/0!</v>
      </c>
      <c r="E14" s="54"/>
      <c r="F14" s="54" t="e">
        <f t="shared" si="0"/>
        <v>#DIV/0!</v>
      </c>
      <c r="G14" s="54"/>
      <c r="H14" s="54" t="e">
        <f>'Total costs after allocation'!D40</f>
        <v>#DIV/0!</v>
      </c>
      <c r="I14" s="54"/>
      <c r="J14" s="54" t="e">
        <f t="shared" si="1"/>
        <v>#DIV/0!</v>
      </c>
    </row>
    <row r="15" spans="1:10" ht="16" x14ac:dyDescent="0.2">
      <c r="A15" s="40" t="s">
        <v>92</v>
      </c>
      <c r="B15" s="57"/>
      <c r="D15" s="54" t="e">
        <f>'Total costs after allocation'!D9</f>
        <v>#DIV/0!</v>
      </c>
      <c r="E15" s="54"/>
      <c r="F15" s="54" t="e">
        <f t="shared" si="0"/>
        <v>#DIV/0!</v>
      </c>
      <c r="G15" s="54"/>
      <c r="H15" s="54" t="e">
        <f>'Total costs after allocation'!D41</f>
        <v>#DIV/0!</v>
      </c>
      <c r="I15" s="54"/>
      <c r="J15" s="54" t="e">
        <f t="shared" si="1"/>
        <v>#DIV/0!</v>
      </c>
    </row>
    <row r="16" spans="1:10" ht="16" x14ac:dyDescent="0.2">
      <c r="A16" s="40" t="s">
        <v>93</v>
      </c>
      <c r="B16" s="57"/>
      <c r="D16" s="54" t="e">
        <f>'Total costs after allocation'!D10</f>
        <v>#DIV/0!</v>
      </c>
      <c r="E16" s="54"/>
      <c r="F16" s="54" t="e">
        <f t="shared" si="0"/>
        <v>#DIV/0!</v>
      </c>
      <c r="G16" s="54"/>
      <c r="H16" s="54" t="e">
        <f>'Total costs after allocation'!D42</f>
        <v>#DIV/0!</v>
      </c>
      <c r="I16" s="54"/>
      <c r="J16" s="54" t="e">
        <f t="shared" si="1"/>
        <v>#DIV/0!</v>
      </c>
    </row>
    <row r="17" spans="1:10" x14ac:dyDescent="0.2">
      <c r="A17" t="s">
        <v>94</v>
      </c>
      <c r="B17" s="57"/>
      <c r="D17" s="54" t="e">
        <f>'Total costs after allocation'!D11</f>
        <v>#DIV/0!</v>
      </c>
      <c r="E17" s="54"/>
      <c r="F17" s="54" t="e">
        <f t="shared" si="0"/>
        <v>#DIV/0!</v>
      </c>
      <c r="G17" s="54"/>
      <c r="H17" s="54" t="e">
        <f>'Total costs after allocation'!D43</f>
        <v>#DIV/0!</v>
      </c>
      <c r="I17" s="54"/>
      <c r="J17" s="54" t="e">
        <f t="shared" si="1"/>
        <v>#DIV/0!</v>
      </c>
    </row>
    <row r="18" spans="1:10" ht="16" x14ac:dyDescent="0.2">
      <c r="A18" s="40" t="s">
        <v>95</v>
      </c>
      <c r="B18" s="57"/>
      <c r="D18" s="54" t="e">
        <f>'Total costs after allocation'!D12</f>
        <v>#DIV/0!</v>
      </c>
      <c r="E18" s="54"/>
      <c r="F18" s="54" t="e">
        <f t="shared" si="0"/>
        <v>#DIV/0!</v>
      </c>
      <c r="G18" s="54"/>
      <c r="H18" s="54" t="e">
        <f>'Total costs after allocation'!D44</f>
        <v>#DIV/0!</v>
      </c>
      <c r="I18" s="54"/>
      <c r="J18" s="54" t="e">
        <f t="shared" si="1"/>
        <v>#DIV/0!</v>
      </c>
    </row>
    <row r="19" spans="1:10" ht="16" x14ac:dyDescent="0.2">
      <c r="A19" s="40" t="s">
        <v>96</v>
      </c>
      <c r="B19" s="57"/>
      <c r="D19" s="54" t="e">
        <f>'Total costs after allocation'!D13</f>
        <v>#DIV/0!</v>
      </c>
      <c r="E19" s="54"/>
      <c r="F19" s="54" t="e">
        <f t="shared" si="0"/>
        <v>#DIV/0!</v>
      </c>
      <c r="G19" s="54"/>
      <c r="H19" s="54" t="e">
        <f>'Total costs after allocation'!D45</f>
        <v>#DIV/0!</v>
      </c>
      <c r="I19" s="54"/>
      <c r="J19" s="54" t="e">
        <f t="shared" si="1"/>
        <v>#DIV/0!</v>
      </c>
    </row>
    <row r="20" spans="1:10" ht="16" x14ac:dyDescent="0.2">
      <c r="A20" s="40" t="s">
        <v>97</v>
      </c>
      <c r="B20" s="57"/>
      <c r="D20" s="54" t="e">
        <f>'Total costs after allocation'!D14</f>
        <v>#DIV/0!</v>
      </c>
      <c r="E20" s="54"/>
      <c r="F20" s="54" t="e">
        <f t="shared" si="0"/>
        <v>#DIV/0!</v>
      </c>
      <c r="G20" s="54"/>
      <c r="H20" s="54" t="e">
        <f>'Total costs after allocation'!D46</f>
        <v>#DIV/0!</v>
      </c>
      <c r="I20" s="54"/>
      <c r="J20" s="54" t="e">
        <f t="shared" si="1"/>
        <v>#DIV/0!</v>
      </c>
    </row>
    <row r="21" spans="1:10" ht="16" x14ac:dyDescent="0.2">
      <c r="A21" s="40" t="s">
        <v>98</v>
      </c>
      <c r="B21" s="57"/>
      <c r="D21" s="54" t="e">
        <f>'Total costs after allocation'!D15</f>
        <v>#DIV/0!</v>
      </c>
      <c r="E21" s="54"/>
      <c r="F21" s="54" t="e">
        <f t="shared" si="0"/>
        <v>#DIV/0!</v>
      </c>
      <c r="G21" s="54"/>
      <c r="H21" s="54" t="e">
        <f>'Total costs after allocation'!D47</f>
        <v>#DIV/0!</v>
      </c>
      <c r="I21" s="54"/>
      <c r="J21" s="54" t="e">
        <f t="shared" si="1"/>
        <v>#DIV/0!</v>
      </c>
    </row>
    <row r="22" spans="1:10" ht="16" x14ac:dyDescent="0.2">
      <c r="A22" s="41" t="s">
        <v>99</v>
      </c>
      <c r="B22" s="57"/>
      <c r="D22" s="54" t="e">
        <f>'Total costs after allocation'!D16</f>
        <v>#DIV/0!</v>
      </c>
      <c r="E22" s="54"/>
      <c r="F22" s="54" t="e">
        <f t="shared" si="0"/>
        <v>#DIV/0!</v>
      </c>
      <c r="G22" s="54"/>
      <c r="H22" s="54" t="e">
        <f>'Total costs after allocation'!D48</f>
        <v>#DIV/0!</v>
      </c>
      <c r="I22" s="54"/>
      <c r="J22" s="54" t="e">
        <f t="shared" si="1"/>
        <v>#DIV/0!</v>
      </c>
    </row>
    <row r="23" spans="1:10" ht="16" x14ac:dyDescent="0.2">
      <c r="A23" s="41" t="s">
        <v>99</v>
      </c>
      <c r="B23" s="57"/>
      <c r="D23" s="54" t="e">
        <f>'Total costs after allocation'!D17</f>
        <v>#DIV/0!</v>
      </c>
      <c r="E23" s="54"/>
      <c r="F23" s="54" t="e">
        <f t="shared" si="0"/>
        <v>#DIV/0!</v>
      </c>
      <c r="G23" s="54"/>
      <c r="H23" s="54" t="e">
        <f>'Total costs after allocation'!D49</f>
        <v>#DIV/0!</v>
      </c>
      <c r="I23" s="54"/>
      <c r="J23" s="54" t="e">
        <f t="shared" si="1"/>
        <v>#DIV/0!</v>
      </c>
    </row>
    <row r="24" spans="1:10" ht="16" x14ac:dyDescent="0.2">
      <c r="A24" s="40" t="s">
        <v>100</v>
      </c>
      <c r="B24" s="57"/>
      <c r="D24" s="54" t="e">
        <f>'Total costs after allocation'!D18</f>
        <v>#DIV/0!</v>
      </c>
      <c r="E24" s="54"/>
      <c r="F24" s="54" t="e">
        <f t="shared" si="0"/>
        <v>#DIV/0!</v>
      </c>
      <c r="G24" s="54"/>
      <c r="H24" s="54" t="e">
        <f>'Total costs after allocation'!D50</f>
        <v>#DIV/0!</v>
      </c>
      <c r="I24" s="54"/>
      <c r="J24" s="54" t="e">
        <f t="shared" si="1"/>
        <v>#DIV/0!</v>
      </c>
    </row>
    <row r="25" spans="1:10" s="9" customFormat="1" x14ac:dyDescent="0.2">
      <c r="A25" s="9" t="s">
        <v>248</v>
      </c>
      <c r="B25" s="55">
        <f>SUM(B9:B24)</f>
        <v>0</v>
      </c>
      <c r="C25" s="56"/>
      <c r="D25" s="55" t="e">
        <f>SUM(D9:D24)</f>
        <v>#DIV/0!</v>
      </c>
      <c r="E25" s="55"/>
      <c r="F25" s="55" t="e">
        <f>SUM(F9:F24)</f>
        <v>#DIV/0!</v>
      </c>
      <c r="G25" s="55"/>
      <c r="H25" s="55" t="e">
        <f>SUM(H9:H24)</f>
        <v>#DIV/0!</v>
      </c>
      <c r="I25" s="55"/>
      <c r="J25" s="55" t="e">
        <f>SUM(J9:J24)</f>
        <v>#DIV/0!</v>
      </c>
    </row>
    <row r="26" spans="1:10" x14ac:dyDescent="0.2">
      <c r="B26" s="53"/>
      <c r="C26" s="53"/>
      <c r="D26" s="53"/>
      <c r="E26" s="53"/>
      <c r="F26" s="53"/>
      <c r="G26" s="53"/>
      <c r="H26" s="53"/>
      <c r="I26" s="53"/>
      <c r="J26" s="53"/>
    </row>
    <row r="27" spans="1:10" s="9" customFormat="1" x14ac:dyDescent="0.2">
      <c r="A27" s="9" t="s">
        <v>249</v>
      </c>
      <c r="B27" s="55">
        <f>B5-B25</f>
        <v>0</v>
      </c>
      <c r="C27" s="56"/>
      <c r="D27" s="56"/>
      <c r="E27" s="56"/>
      <c r="F27" s="56"/>
      <c r="G27" s="56"/>
      <c r="H27" s="56"/>
      <c r="I27" s="56"/>
      <c r="J27" s="56"/>
    </row>
    <row r="28" spans="1:10" x14ac:dyDescent="0.2">
      <c r="A28" s="9"/>
    </row>
    <row r="32" spans="1:10" x14ac:dyDescent="0.2">
      <c r="A32" s="9" t="s">
        <v>38</v>
      </c>
    </row>
    <row r="33" spans="1:1" x14ac:dyDescent="0.2">
      <c r="A33" t="s">
        <v>256</v>
      </c>
    </row>
    <row r="34" spans="1:1" x14ac:dyDescent="0.2">
      <c r="A34" t="s">
        <v>257</v>
      </c>
    </row>
    <row r="35" spans="1:1" x14ac:dyDescent="0.2">
      <c r="A35"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4"/>
  <sheetViews>
    <sheetView workbookViewId="0">
      <selection activeCell="A19" sqref="A19"/>
    </sheetView>
  </sheetViews>
  <sheetFormatPr baseColWidth="10" defaultColWidth="11.5" defaultRowHeight="15" x14ac:dyDescent="0.2"/>
  <cols>
    <col min="1" max="1" width="218.1640625" customWidth="1"/>
    <col min="2" max="2" width="6.1640625" customWidth="1"/>
    <col min="3" max="3" width="40" customWidth="1"/>
    <col min="4" max="4" width="69.83203125" customWidth="1"/>
  </cols>
  <sheetData>
    <row r="1" spans="1:4" x14ac:dyDescent="0.2">
      <c r="A1" s="9" t="s">
        <v>0</v>
      </c>
    </row>
    <row r="3" spans="1:4" x14ac:dyDescent="0.2">
      <c r="A3" s="9" t="s">
        <v>1</v>
      </c>
    </row>
    <row r="4" spans="1:4" x14ac:dyDescent="0.2">
      <c r="A4" s="14" t="s">
        <v>2</v>
      </c>
    </row>
    <row r="5" spans="1:4" x14ac:dyDescent="0.2">
      <c r="A5" s="34" t="s">
        <v>3</v>
      </c>
    </row>
    <row r="6" spans="1:4" x14ac:dyDescent="0.2">
      <c r="A6" s="23" t="s">
        <v>4</v>
      </c>
    </row>
    <row r="8" spans="1:4" x14ac:dyDescent="0.2">
      <c r="A8" s="59" t="s">
        <v>5</v>
      </c>
      <c r="B8" s="60"/>
      <c r="C8" s="60"/>
      <c r="D8" s="60"/>
    </row>
    <row r="9" spans="1:4" x14ac:dyDescent="0.2">
      <c r="A9" s="62" t="s">
        <v>280</v>
      </c>
      <c r="B9" s="63"/>
      <c r="C9" s="63"/>
      <c r="D9" s="63"/>
    </row>
    <row r="10" spans="1:4" x14ac:dyDescent="0.2">
      <c r="A10" s="33"/>
    </row>
    <row r="11" spans="1:4" x14ac:dyDescent="0.2">
      <c r="A11" s="59" t="s">
        <v>6</v>
      </c>
      <c r="B11" s="60"/>
      <c r="C11" s="60"/>
      <c r="D11" s="60"/>
    </row>
    <row r="12" spans="1:4" x14ac:dyDescent="0.2">
      <c r="A12" s="62" t="s">
        <v>7</v>
      </c>
      <c r="B12" s="60"/>
      <c r="C12" s="60"/>
      <c r="D12" s="60"/>
    </row>
    <row r="13" spans="1:4" x14ac:dyDescent="0.2">
      <c r="A13" s="33" t="s">
        <v>270</v>
      </c>
    </row>
    <row r="14" spans="1:4" x14ac:dyDescent="0.2">
      <c r="A14" s="33" t="s">
        <v>271</v>
      </c>
    </row>
    <row r="15" spans="1:4" x14ac:dyDescent="0.2">
      <c r="A15" s="33"/>
    </row>
    <row r="16" spans="1:4" x14ac:dyDescent="0.2">
      <c r="A16" s="36" t="s">
        <v>8</v>
      </c>
    </row>
    <row r="17" spans="1:4" x14ac:dyDescent="0.2">
      <c r="A17" s="33" t="s">
        <v>9</v>
      </c>
    </row>
    <row r="18" spans="1:4" x14ac:dyDescent="0.2">
      <c r="A18" s="33" t="s">
        <v>281</v>
      </c>
    </row>
    <row r="19" spans="1:4" x14ac:dyDescent="0.2">
      <c r="A19" s="37" t="s">
        <v>10</v>
      </c>
    </row>
    <row r="20" spans="1:4" x14ac:dyDescent="0.2">
      <c r="A20" s="37"/>
    </row>
    <row r="21" spans="1:4" x14ac:dyDescent="0.2">
      <c r="A21" s="59" t="s">
        <v>11</v>
      </c>
      <c r="B21" s="60"/>
      <c r="C21" s="60"/>
      <c r="D21" s="60"/>
    </row>
    <row r="22" spans="1:4" x14ac:dyDescent="0.2">
      <c r="A22" s="33" t="s">
        <v>12</v>
      </c>
    </row>
    <row r="23" spans="1:4" x14ac:dyDescent="0.2">
      <c r="A23" s="36"/>
    </row>
    <row r="24" spans="1:4" x14ac:dyDescent="0.2">
      <c r="A24" s="33" t="s">
        <v>272</v>
      </c>
    </row>
    <row r="25" spans="1:4" x14ac:dyDescent="0.2">
      <c r="A25" s="33" t="s">
        <v>13</v>
      </c>
    </row>
    <row r="26" spans="1:4" x14ac:dyDescent="0.2">
      <c r="A26" s="33" t="s">
        <v>273</v>
      </c>
    </row>
    <row r="27" spans="1:4" x14ac:dyDescent="0.2">
      <c r="A27" s="35" t="s">
        <v>14</v>
      </c>
    </row>
    <row r="28" spans="1:4" x14ac:dyDescent="0.2">
      <c r="A28" s="33"/>
    </row>
    <row r="29" spans="1:4" x14ac:dyDescent="0.2">
      <c r="A29" s="33" t="s">
        <v>15</v>
      </c>
    </row>
    <row r="30" spans="1:4" ht="35" customHeight="1" x14ac:dyDescent="0.2">
      <c r="A30" s="32" t="s">
        <v>274</v>
      </c>
    </row>
    <row r="31" spans="1:4" x14ac:dyDescent="0.2">
      <c r="A31" s="33" t="s">
        <v>16</v>
      </c>
    </row>
    <row r="32" spans="1:4" x14ac:dyDescent="0.2">
      <c r="A32" s="33" t="s">
        <v>17</v>
      </c>
    </row>
    <row r="33" spans="1:4" x14ac:dyDescent="0.2">
      <c r="A33" s="33"/>
    </row>
    <row r="34" spans="1:4" ht="22" customHeight="1" x14ac:dyDescent="0.2">
      <c r="A34" s="33" t="s">
        <v>279</v>
      </c>
    </row>
    <row r="35" spans="1:4" ht="22" customHeight="1" x14ac:dyDescent="0.2">
      <c r="A35" s="33" t="s">
        <v>275</v>
      </c>
    </row>
    <row r="36" spans="1:4" ht="41" customHeight="1" x14ac:dyDescent="0.2">
      <c r="A36" s="32" t="s">
        <v>18</v>
      </c>
    </row>
    <row r="38" spans="1:4" x14ac:dyDescent="0.2">
      <c r="A38" s="61" t="s">
        <v>19</v>
      </c>
      <c r="B38" s="60"/>
      <c r="C38" s="60"/>
      <c r="D38" s="60"/>
    </row>
    <row r="39" spans="1:4" x14ac:dyDescent="0.2">
      <c r="A39" s="33" t="s">
        <v>20</v>
      </c>
    </row>
    <row r="40" spans="1:4" ht="35" customHeight="1" x14ac:dyDescent="0.2">
      <c r="A40" s="62" t="s">
        <v>21</v>
      </c>
      <c r="B40" s="60"/>
      <c r="C40" s="60"/>
      <c r="D40" s="60"/>
    </row>
    <row r="41" spans="1:4" x14ac:dyDescent="0.2">
      <c r="A41" s="33"/>
    </row>
    <row r="42" spans="1:4" x14ac:dyDescent="0.2">
      <c r="A42" s="61" t="s">
        <v>22</v>
      </c>
      <c r="B42" s="60"/>
      <c r="C42" s="60"/>
      <c r="D42" s="60"/>
    </row>
    <row r="43" spans="1:4" x14ac:dyDescent="0.2">
      <c r="A43" s="64" t="s">
        <v>23</v>
      </c>
      <c r="B43" s="60"/>
      <c r="C43" s="60"/>
      <c r="D43" s="60"/>
    </row>
    <row r="44" spans="1:4" x14ac:dyDescent="0.2">
      <c r="A44" s="33" t="s">
        <v>24</v>
      </c>
    </row>
    <row r="45" spans="1:4" x14ac:dyDescent="0.2">
      <c r="A45" s="33"/>
    </row>
    <row r="46" spans="1:4" x14ac:dyDescent="0.2">
      <c r="A46" s="61" t="s">
        <v>25</v>
      </c>
      <c r="B46" s="60"/>
      <c r="C46" s="60"/>
      <c r="D46" s="60"/>
    </row>
    <row r="47" spans="1:4" x14ac:dyDescent="0.2">
      <c r="A47" s="64" t="s">
        <v>268</v>
      </c>
      <c r="B47" s="60"/>
      <c r="C47" s="60"/>
      <c r="D47" s="60"/>
    </row>
    <row r="48" spans="1:4" x14ac:dyDescent="0.2">
      <c r="A48" s="33" t="s">
        <v>269</v>
      </c>
    </row>
    <row r="49" spans="1:4" x14ac:dyDescent="0.2">
      <c r="A49" s="33" t="s">
        <v>26</v>
      </c>
    </row>
    <row r="50" spans="1:4" x14ac:dyDescent="0.2">
      <c r="A50" s="33" t="s">
        <v>24</v>
      </c>
    </row>
    <row r="51" spans="1:4" x14ac:dyDescent="0.2">
      <c r="A51" s="33"/>
    </row>
    <row r="52" spans="1:4" x14ac:dyDescent="0.2">
      <c r="A52" s="61" t="s">
        <v>27</v>
      </c>
      <c r="B52" s="60"/>
      <c r="C52" s="60"/>
      <c r="D52" s="60"/>
    </row>
    <row r="53" spans="1:4" x14ac:dyDescent="0.2">
      <c r="A53" s="64" t="s">
        <v>28</v>
      </c>
      <c r="B53" s="60"/>
      <c r="C53" s="60"/>
      <c r="D53" s="60"/>
    </row>
    <row r="54" spans="1:4" x14ac:dyDescent="0.2">
      <c r="A54" s="33" t="s">
        <v>29</v>
      </c>
    </row>
    <row r="55" spans="1:4" x14ac:dyDescent="0.2">
      <c r="A55" s="33" t="s">
        <v>30</v>
      </c>
    </row>
    <row r="56" spans="1:4" x14ac:dyDescent="0.2">
      <c r="A56" s="33" t="s">
        <v>24</v>
      </c>
    </row>
    <row r="57" spans="1:4" x14ac:dyDescent="0.2">
      <c r="A57" s="33"/>
    </row>
    <row r="58" spans="1:4" x14ac:dyDescent="0.2">
      <c r="A58" s="61" t="s">
        <v>31</v>
      </c>
      <c r="B58" s="60"/>
      <c r="C58" s="60"/>
      <c r="D58" s="60"/>
    </row>
    <row r="59" spans="1:4" x14ac:dyDescent="0.2">
      <c r="A59" s="64" t="s">
        <v>32</v>
      </c>
      <c r="B59" s="60"/>
      <c r="C59" s="60"/>
      <c r="D59" s="60"/>
    </row>
    <row r="60" spans="1:4" x14ac:dyDescent="0.2">
      <c r="A60" s="33" t="s">
        <v>33</v>
      </c>
    </row>
    <row r="61" spans="1:4" x14ac:dyDescent="0.2">
      <c r="A61" s="33" t="s">
        <v>24</v>
      </c>
    </row>
    <row r="62" spans="1:4" x14ac:dyDescent="0.2">
      <c r="A62" s="33"/>
    </row>
    <row r="63" spans="1:4" x14ac:dyDescent="0.2">
      <c r="A63" s="61" t="s">
        <v>34</v>
      </c>
      <c r="B63" s="60"/>
      <c r="C63" s="60"/>
      <c r="D63" s="60"/>
    </row>
    <row r="64" spans="1:4" x14ac:dyDescent="0.2">
      <c r="A64" s="64" t="s">
        <v>35</v>
      </c>
      <c r="B64" s="60"/>
      <c r="C64" s="60"/>
      <c r="D64" s="60"/>
    </row>
  </sheetData>
  <mergeCells count="17">
    <mergeCell ref="A53:D53"/>
    <mergeCell ref="A58:D58"/>
    <mergeCell ref="A59:D59"/>
    <mergeCell ref="A63:D63"/>
    <mergeCell ref="A64:D64"/>
    <mergeCell ref="A42:D42"/>
    <mergeCell ref="A43:D43"/>
    <mergeCell ref="A46:D46"/>
    <mergeCell ref="A47:D47"/>
    <mergeCell ref="A52:D52"/>
    <mergeCell ref="A21:D21"/>
    <mergeCell ref="A38:D38"/>
    <mergeCell ref="A40:D40"/>
    <mergeCell ref="A8:D8"/>
    <mergeCell ref="A9:D9"/>
    <mergeCell ref="A11:D11"/>
    <mergeCell ref="A12: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B13" sqref="B13"/>
    </sheetView>
  </sheetViews>
  <sheetFormatPr baseColWidth="10" defaultColWidth="11.5" defaultRowHeight="15" x14ac:dyDescent="0.2"/>
  <cols>
    <col min="1" max="1" width="101.33203125" customWidth="1"/>
    <col min="2" max="2" width="11.1640625" bestFit="1" customWidth="1"/>
  </cols>
  <sheetData>
    <row r="1" spans="1:5" ht="19" customHeight="1" x14ac:dyDescent="0.25">
      <c r="A1" s="1" t="s">
        <v>36</v>
      </c>
    </row>
    <row r="4" spans="1:5" x14ac:dyDescent="0.2">
      <c r="A4" s="9" t="s">
        <v>37</v>
      </c>
      <c r="E4" s="9" t="s">
        <v>38</v>
      </c>
    </row>
    <row r="5" spans="1:5" x14ac:dyDescent="0.2">
      <c r="A5" s="9"/>
    </row>
    <row r="6" spans="1:5" x14ac:dyDescent="0.2">
      <c r="A6" t="s">
        <v>39</v>
      </c>
      <c r="B6" s="15"/>
      <c r="C6" s="42" t="e">
        <f>B6/B8</f>
        <v>#DIV/0!</v>
      </c>
      <c r="E6" t="s">
        <v>40</v>
      </c>
    </row>
    <row r="7" spans="1:5" x14ac:dyDescent="0.2">
      <c r="A7" t="s">
        <v>41</v>
      </c>
      <c r="B7" s="15"/>
      <c r="C7" s="42" t="e">
        <f>B7/B8</f>
        <v>#DIV/0!</v>
      </c>
      <c r="E7" t="s">
        <v>42</v>
      </c>
    </row>
    <row r="8" spans="1:5" x14ac:dyDescent="0.2">
      <c r="A8" t="s">
        <v>43</v>
      </c>
      <c r="B8" s="22">
        <f>B6+B7</f>
        <v>0</v>
      </c>
      <c r="C8" s="22">
        <v>1</v>
      </c>
    </row>
    <row r="10" spans="1:5" x14ac:dyDescent="0.2">
      <c r="B10" t="s">
        <v>44</v>
      </c>
    </row>
    <row r="11" spans="1:5" x14ac:dyDescent="0.2">
      <c r="A11" t="s">
        <v>45</v>
      </c>
      <c r="B11" s="43"/>
      <c r="E11" t="s">
        <v>46</v>
      </c>
    </row>
    <row r="12" spans="1:5" x14ac:dyDescent="0.2">
      <c r="A12" t="s">
        <v>47</v>
      </c>
      <c r="B12" s="43"/>
      <c r="E12" t="s">
        <v>48</v>
      </c>
    </row>
    <row r="13" spans="1:5" x14ac:dyDescent="0.2">
      <c r="A13" t="s">
        <v>49</v>
      </c>
      <c r="B13" s="43"/>
      <c r="E13" t="s">
        <v>50</v>
      </c>
    </row>
    <row r="14" spans="1:5" x14ac:dyDescent="0.2">
      <c r="A14" t="s">
        <v>51</v>
      </c>
      <c r="B14" s="44">
        <f>SUM(B11:B13)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2"/>
  <sheetViews>
    <sheetView zoomScale="82" workbookViewId="0">
      <pane ySplit="9" topLeftCell="A10" activePane="bottomLeft" state="frozen"/>
      <selection pane="bottomLeft" activeCell="F135" sqref="F135"/>
    </sheetView>
  </sheetViews>
  <sheetFormatPr baseColWidth="10" defaultColWidth="8.83203125" defaultRowHeight="15" x14ac:dyDescent="0.2"/>
  <cols>
    <col min="1" max="1" width="48.5" customWidth="1"/>
    <col min="2" max="2" width="20" customWidth="1"/>
    <col min="3" max="3" width="15" style="4" customWidth="1"/>
    <col min="4" max="4" width="56.5" customWidth="1"/>
    <col min="5" max="5" width="25" customWidth="1"/>
    <col min="6" max="6" width="30" customWidth="1"/>
  </cols>
  <sheetData>
    <row r="1" spans="1:6" ht="19" customHeight="1" x14ac:dyDescent="0.25">
      <c r="A1" s="1" t="s">
        <v>52</v>
      </c>
      <c r="B1" s="7"/>
      <c r="C1" s="7"/>
      <c r="D1" s="7"/>
      <c r="E1" s="7"/>
      <c r="F1" s="7"/>
    </row>
    <row r="2" spans="1:6" ht="19" customHeight="1" x14ac:dyDescent="0.25">
      <c r="A2" s="1"/>
      <c r="B2" s="7"/>
      <c r="C2" s="7"/>
      <c r="D2" s="7"/>
      <c r="E2" s="7"/>
      <c r="F2" s="7"/>
    </row>
    <row r="3" spans="1:6" x14ac:dyDescent="0.2">
      <c r="A3" s="2" t="s">
        <v>53</v>
      </c>
      <c r="B3" s="2" t="s">
        <v>54</v>
      </c>
      <c r="C3" s="5"/>
      <c r="D3" s="2"/>
      <c r="E3" s="2"/>
      <c r="F3" s="2" t="s">
        <v>38</v>
      </c>
    </row>
    <row r="4" spans="1:6" x14ac:dyDescent="0.2">
      <c r="A4" t="s">
        <v>55</v>
      </c>
      <c r="B4" s="15"/>
      <c r="C4" s="7"/>
      <c r="D4" s="7"/>
      <c r="E4" s="7"/>
      <c r="F4" s="7" t="s">
        <v>56</v>
      </c>
    </row>
    <row r="5" spans="1:6" x14ac:dyDescent="0.2">
      <c r="A5" t="s">
        <v>57</v>
      </c>
      <c r="B5" s="15"/>
      <c r="C5" s="7"/>
      <c r="D5" s="7"/>
      <c r="E5" s="7"/>
      <c r="F5" s="7" t="s">
        <v>58</v>
      </c>
    </row>
    <row r="6" spans="1:6" x14ac:dyDescent="0.2">
      <c r="A6" t="s">
        <v>59</v>
      </c>
      <c r="B6" s="22" t="e">
        <f>'Catering Working'!B14*'Catering Working'!C6</f>
        <v>#DIV/0!</v>
      </c>
      <c r="C6" s="7"/>
      <c r="D6" s="7"/>
      <c r="E6" s="7"/>
      <c r="F6" s="7" t="s">
        <v>60</v>
      </c>
    </row>
    <row r="7" spans="1:6" x14ac:dyDescent="0.2">
      <c r="A7" t="s">
        <v>61</v>
      </c>
      <c r="B7" s="22" t="e">
        <f>B4-B5-B6</f>
        <v>#DIV/0!</v>
      </c>
      <c r="C7" s="7"/>
      <c r="D7" s="7"/>
      <c r="E7" s="7"/>
      <c r="F7" s="7" t="s">
        <v>62</v>
      </c>
    </row>
    <row r="8" spans="1:6" x14ac:dyDescent="0.2">
      <c r="A8" t="s">
        <v>63</v>
      </c>
      <c r="B8" s="22" t="e">
        <f>SUM(C15:C162)</f>
        <v>#DIV/0!</v>
      </c>
      <c r="C8" s="7"/>
      <c r="D8" s="7"/>
      <c r="E8" s="7"/>
      <c r="F8" s="7" t="s">
        <v>64</v>
      </c>
    </row>
    <row r="9" spans="1:6" ht="16" customHeight="1" x14ac:dyDescent="0.2">
      <c r="A9" t="s">
        <v>65</v>
      </c>
      <c r="B9" s="22" t="e">
        <f>B7-B8</f>
        <v>#DIV/0!</v>
      </c>
      <c r="C9" s="7"/>
      <c r="D9" s="7"/>
      <c r="E9" s="7"/>
      <c r="F9" s="7" t="s">
        <v>66</v>
      </c>
    </row>
    <row r="10" spans="1:6" x14ac:dyDescent="0.2">
      <c r="A10" t="s">
        <v>67</v>
      </c>
      <c r="B10" s="7" t="e">
        <f>IF(B9=0, "OK", "Check amounts")</f>
        <v>#DIV/0!</v>
      </c>
      <c r="C10" s="7"/>
      <c r="D10" s="7"/>
      <c r="E10" s="7"/>
      <c r="F10" s="7"/>
    </row>
    <row r="11" spans="1:6" x14ac:dyDescent="0.2">
      <c r="B11" s="7"/>
      <c r="C11" s="7"/>
      <c r="D11" s="7"/>
      <c r="E11" s="7"/>
      <c r="F11" s="7"/>
    </row>
    <row r="12" spans="1:6" x14ac:dyDescent="0.2">
      <c r="B12" s="7"/>
      <c r="C12" s="7"/>
      <c r="D12" s="7"/>
      <c r="E12" s="7"/>
      <c r="F12" s="7"/>
    </row>
    <row r="13" spans="1:6" x14ac:dyDescent="0.2">
      <c r="A13" s="2" t="s">
        <v>68</v>
      </c>
      <c r="B13" s="2" t="s">
        <v>69</v>
      </c>
      <c r="C13" s="5" t="s">
        <v>70</v>
      </c>
      <c r="D13" s="2" t="s">
        <v>71</v>
      </c>
      <c r="E13" s="2" t="s">
        <v>72</v>
      </c>
      <c r="F13" s="2" t="s">
        <v>38</v>
      </c>
    </row>
    <row r="14" spans="1:6" ht="16" customHeight="1" x14ac:dyDescent="0.2">
      <c r="A14" s="6" t="s">
        <v>73</v>
      </c>
      <c r="B14" s="7"/>
      <c r="C14" s="7"/>
      <c r="D14" s="7"/>
      <c r="E14" s="7"/>
      <c r="F14" s="7"/>
    </row>
    <row r="15" spans="1:6" x14ac:dyDescent="0.2">
      <c r="A15" t="s">
        <v>74</v>
      </c>
      <c r="B15" t="s">
        <v>75</v>
      </c>
      <c r="C15" s="16"/>
      <c r="D15" t="s">
        <v>73</v>
      </c>
      <c r="E15" s="7"/>
      <c r="F15" s="7" t="s">
        <v>76</v>
      </c>
    </row>
    <row r="16" spans="1:6" x14ac:dyDescent="0.2">
      <c r="A16" t="s">
        <v>77</v>
      </c>
      <c r="B16" t="s">
        <v>75</v>
      </c>
      <c r="C16" s="15"/>
      <c r="D16" t="s">
        <v>73</v>
      </c>
      <c r="E16" s="7"/>
      <c r="F16" s="7" t="s">
        <v>78</v>
      </c>
    </row>
    <row r="17" spans="1:6" x14ac:dyDescent="0.2">
      <c r="A17" t="s">
        <v>79</v>
      </c>
      <c r="B17" t="s">
        <v>75</v>
      </c>
      <c r="C17" s="15"/>
      <c r="D17" t="s">
        <v>73</v>
      </c>
      <c r="E17" s="7"/>
      <c r="F17" s="7" t="s">
        <v>80</v>
      </c>
    </row>
    <row r="18" spans="1:6" ht="16" customHeight="1" x14ac:dyDescent="0.2">
      <c r="A18" t="s">
        <v>81</v>
      </c>
      <c r="B18" t="s">
        <v>75</v>
      </c>
      <c r="C18" s="15"/>
      <c r="D18" t="s">
        <v>73</v>
      </c>
      <c r="E18" s="7"/>
      <c r="F18" s="7" t="s">
        <v>82</v>
      </c>
    </row>
    <row r="19" spans="1:6" x14ac:dyDescent="0.2">
      <c r="A19" t="s">
        <v>83</v>
      </c>
      <c r="B19" t="s">
        <v>75</v>
      </c>
      <c r="C19" s="15"/>
      <c r="D19" t="s">
        <v>73</v>
      </c>
      <c r="E19" s="7"/>
      <c r="F19" s="7" t="s">
        <v>84</v>
      </c>
    </row>
    <row r="20" spans="1:6" ht="16" customHeight="1" x14ac:dyDescent="0.2">
      <c r="A20" s="6" t="s">
        <v>85</v>
      </c>
      <c r="B20" s="7"/>
      <c r="C20" s="7"/>
      <c r="D20" s="7"/>
      <c r="E20" s="7"/>
      <c r="F20" s="7"/>
    </row>
    <row r="21" spans="1:6" x14ac:dyDescent="0.2">
      <c r="A21" t="s">
        <v>74</v>
      </c>
      <c r="B21" t="s">
        <v>75</v>
      </c>
      <c r="C21" s="16"/>
      <c r="D21" t="s">
        <v>85</v>
      </c>
      <c r="E21" s="7"/>
      <c r="F21" s="7" t="s">
        <v>76</v>
      </c>
    </row>
    <row r="22" spans="1:6" x14ac:dyDescent="0.2">
      <c r="A22" t="s">
        <v>77</v>
      </c>
      <c r="B22" t="s">
        <v>75</v>
      </c>
      <c r="C22" s="15"/>
      <c r="D22" t="s">
        <v>85</v>
      </c>
      <c r="E22" s="7"/>
      <c r="F22" s="7" t="s">
        <v>78</v>
      </c>
    </row>
    <row r="23" spans="1:6" x14ac:dyDescent="0.2">
      <c r="A23" t="s">
        <v>86</v>
      </c>
      <c r="B23" t="s">
        <v>75</v>
      </c>
      <c r="C23" s="15"/>
      <c r="D23" t="s">
        <v>85</v>
      </c>
      <c r="E23" s="7"/>
      <c r="F23" s="7" t="s">
        <v>80</v>
      </c>
    </row>
    <row r="24" spans="1:6" ht="16" customHeight="1" x14ac:dyDescent="0.2">
      <c r="A24" t="s">
        <v>87</v>
      </c>
      <c r="B24" t="s">
        <v>75</v>
      </c>
      <c r="C24" s="15"/>
      <c r="D24" t="s">
        <v>85</v>
      </c>
      <c r="E24" s="7"/>
      <c r="F24" s="7" t="s">
        <v>82</v>
      </c>
    </row>
    <row r="25" spans="1:6" x14ac:dyDescent="0.2">
      <c r="A25" t="s">
        <v>83</v>
      </c>
      <c r="B25" t="s">
        <v>75</v>
      </c>
      <c r="C25" s="15"/>
      <c r="D25" t="s">
        <v>85</v>
      </c>
      <c r="E25" s="7"/>
      <c r="F25" s="7" t="s">
        <v>84</v>
      </c>
    </row>
    <row r="26" spans="1:6" ht="16" customHeight="1" x14ac:dyDescent="0.2">
      <c r="A26" s="6" t="s">
        <v>88</v>
      </c>
      <c r="B26" s="7"/>
      <c r="C26" s="7"/>
      <c r="D26" s="7"/>
      <c r="E26" s="7"/>
      <c r="F26" s="7"/>
    </row>
    <row r="27" spans="1:6" x14ac:dyDescent="0.2">
      <c r="A27" t="s">
        <v>74</v>
      </c>
      <c r="B27" t="s">
        <v>75</v>
      </c>
      <c r="C27" s="16"/>
      <c r="D27" t="s">
        <v>88</v>
      </c>
      <c r="E27" s="7"/>
      <c r="F27" s="7" t="s">
        <v>76</v>
      </c>
    </row>
    <row r="28" spans="1:6" x14ac:dyDescent="0.2">
      <c r="A28" t="s">
        <v>77</v>
      </c>
      <c r="B28" t="s">
        <v>75</v>
      </c>
      <c r="C28" s="15"/>
      <c r="D28" t="s">
        <v>88</v>
      </c>
      <c r="E28" s="7"/>
      <c r="F28" s="7" t="s">
        <v>78</v>
      </c>
    </row>
    <row r="29" spans="1:6" x14ac:dyDescent="0.2">
      <c r="A29" t="s">
        <v>86</v>
      </c>
      <c r="B29" t="s">
        <v>75</v>
      </c>
      <c r="C29" s="15"/>
      <c r="D29" t="s">
        <v>88</v>
      </c>
      <c r="E29" s="7"/>
      <c r="F29" s="7" t="s">
        <v>80</v>
      </c>
    </row>
    <row r="30" spans="1:6" ht="16" customHeight="1" x14ac:dyDescent="0.2">
      <c r="A30" t="s">
        <v>87</v>
      </c>
      <c r="B30" t="s">
        <v>75</v>
      </c>
      <c r="C30" s="15"/>
      <c r="D30" t="s">
        <v>88</v>
      </c>
      <c r="E30" s="7"/>
      <c r="F30" s="7" t="s">
        <v>82</v>
      </c>
    </row>
    <row r="31" spans="1:6" x14ac:dyDescent="0.2">
      <c r="A31" t="s">
        <v>83</v>
      </c>
      <c r="B31" t="s">
        <v>75</v>
      </c>
      <c r="C31" s="15"/>
      <c r="D31" t="s">
        <v>88</v>
      </c>
      <c r="E31" s="7"/>
      <c r="F31" s="7" t="s">
        <v>84</v>
      </c>
    </row>
    <row r="32" spans="1:6" ht="16" customHeight="1" x14ac:dyDescent="0.2">
      <c r="A32" s="6" t="s">
        <v>89</v>
      </c>
      <c r="B32" s="7"/>
      <c r="C32" s="7"/>
      <c r="D32" s="7"/>
      <c r="E32" s="7"/>
      <c r="F32" s="7"/>
    </row>
    <row r="33" spans="1:6" x14ac:dyDescent="0.2">
      <c r="A33" t="s">
        <v>74</v>
      </c>
      <c r="B33" t="s">
        <v>75</v>
      </c>
      <c r="C33" s="16"/>
      <c r="D33" t="s">
        <v>89</v>
      </c>
      <c r="E33" s="7"/>
      <c r="F33" s="7" t="s">
        <v>76</v>
      </c>
    </row>
    <row r="34" spans="1:6" x14ac:dyDescent="0.2">
      <c r="A34" t="s">
        <v>77</v>
      </c>
      <c r="B34" t="s">
        <v>75</v>
      </c>
      <c r="C34" s="15"/>
      <c r="D34" t="s">
        <v>89</v>
      </c>
      <c r="E34" s="7"/>
      <c r="F34" s="7" t="s">
        <v>78</v>
      </c>
    </row>
    <row r="35" spans="1:6" x14ac:dyDescent="0.2">
      <c r="A35" t="s">
        <v>86</v>
      </c>
      <c r="B35" t="s">
        <v>75</v>
      </c>
      <c r="C35" s="15"/>
      <c r="D35" t="s">
        <v>89</v>
      </c>
      <c r="E35" s="7"/>
      <c r="F35" s="7" t="s">
        <v>80</v>
      </c>
    </row>
    <row r="36" spans="1:6" ht="16" customHeight="1" x14ac:dyDescent="0.2">
      <c r="A36" t="s">
        <v>87</v>
      </c>
      <c r="B36" t="s">
        <v>75</v>
      </c>
      <c r="C36" s="15"/>
      <c r="D36" t="s">
        <v>89</v>
      </c>
      <c r="E36" s="7"/>
      <c r="F36" s="7" t="s">
        <v>82</v>
      </c>
    </row>
    <row r="37" spans="1:6" x14ac:dyDescent="0.2">
      <c r="A37" t="s">
        <v>83</v>
      </c>
      <c r="B37" t="s">
        <v>75</v>
      </c>
      <c r="C37" s="15"/>
      <c r="D37" t="s">
        <v>89</v>
      </c>
      <c r="E37" s="7"/>
      <c r="F37" s="7" t="s">
        <v>84</v>
      </c>
    </row>
    <row r="38" spans="1:6" ht="16" customHeight="1" x14ac:dyDescent="0.2">
      <c r="A38" s="6" t="s">
        <v>90</v>
      </c>
      <c r="B38" s="7"/>
      <c r="C38" s="7"/>
      <c r="D38" s="7"/>
      <c r="E38" s="7"/>
      <c r="F38" s="7"/>
    </row>
    <row r="39" spans="1:6" x14ac:dyDescent="0.2">
      <c r="A39" t="s">
        <v>74</v>
      </c>
      <c r="B39" t="s">
        <v>75</v>
      </c>
      <c r="C39" s="16"/>
      <c r="D39" t="s">
        <v>90</v>
      </c>
      <c r="E39" s="7"/>
      <c r="F39" s="7" t="s">
        <v>76</v>
      </c>
    </row>
    <row r="40" spans="1:6" x14ac:dyDescent="0.2">
      <c r="A40" t="s">
        <v>77</v>
      </c>
      <c r="B40" t="s">
        <v>75</v>
      </c>
      <c r="C40" s="15"/>
      <c r="D40" t="s">
        <v>90</v>
      </c>
      <c r="E40" s="7"/>
      <c r="F40" s="7" t="s">
        <v>78</v>
      </c>
    </row>
    <row r="41" spans="1:6" x14ac:dyDescent="0.2">
      <c r="A41" t="s">
        <v>86</v>
      </c>
      <c r="B41" t="s">
        <v>75</v>
      </c>
      <c r="C41" s="15"/>
      <c r="D41" t="s">
        <v>90</v>
      </c>
      <c r="E41" s="7"/>
      <c r="F41" s="7" t="s">
        <v>80</v>
      </c>
    </row>
    <row r="42" spans="1:6" ht="16" customHeight="1" x14ac:dyDescent="0.2">
      <c r="A42" t="s">
        <v>87</v>
      </c>
      <c r="B42" t="s">
        <v>75</v>
      </c>
      <c r="C42" s="15"/>
      <c r="D42" t="s">
        <v>90</v>
      </c>
      <c r="E42" s="7"/>
      <c r="F42" s="7" t="s">
        <v>82</v>
      </c>
    </row>
    <row r="43" spans="1:6" x14ac:dyDescent="0.2">
      <c r="A43" t="s">
        <v>83</v>
      </c>
      <c r="B43" t="s">
        <v>75</v>
      </c>
      <c r="C43" s="15"/>
      <c r="D43" t="s">
        <v>90</v>
      </c>
      <c r="E43" s="7"/>
      <c r="F43" s="7" t="s">
        <v>84</v>
      </c>
    </row>
    <row r="44" spans="1:6" ht="16" customHeight="1" x14ac:dyDescent="0.2">
      <c r="A44" s="6" t="s">
        <v>91</v>
      </c>
      <c r="B44" s="7"/>
      <c r="C44" s="7"/>
      <c r="D44" s="7"/>
      <c r="E44" s="7"/>
      <c r="F44" s="7"/>
    </row>
    <row r="45" spans="1:6" x14ac:dyDescent="0.2">
      <c r="A45" t="s">
        <v>74</v>
      </c>
      <c r="B45" t="s">
        <v>75</v>
      </c>
      <c r="C45" s="16"/>
      <c r="D45" t="s">
        <v>91</v>
      </c>
      <c r="E45" s="7"/>
      <c r="F45" s="7" t="s">
        <v>76</v>
      </c>
    </row>
    <row r="46" spans="1:6" x14ac:dyDescent="0.2">
      <c r="A46" t="s">
        <v>77</v>
      </c>
      <c r="B46" t="s">
        <v>75</v>
      </c>
      <c r="C46" s="15"/>
      <c r="D46" t="s">
        <v>91</v>
      </c>
      <c r="E46" s="7"/>
      <c r="F46" s="7" t="s">
        <v>78</v>
      </c>
    </row>
    <row r="47" spans="1:6" x14ac:dyDescent="0.2">
      <c r="A47" t="s">
        <v>86</v>
      </c>
      <c r="B47" t="s">
        <v>75</v>
      </c>
      <c r="C47" s="15"/>
      <c r="D47" t="s">
        <v>91</v>
      </c>
      <c r="E47" s="7"/>
      <c r="F47" s="7" t="s">
        <v>80</v>
      </c>
    </row>
    <row r="48" spans="1:6" ht="16" customHeight="1" x14ac:dyDescent="0.2">
      <c r="A48" t="s">
        <v>87</v>
      </c>
      <c r="B48" t="s">
        <v>75</v>
      </c>
      <c r="C48" s="15"/>
      <c r="D48" t="s">
        <v>91</v>
      </c>
      <c r="E48" s="7"/>
      <c r="F48" s="7" t="s">
        <v>82</v>
      </c>
    </row>
    <row r="49" spans="1:6" x14ac:dyDescent="0.2">
      <c r="A49" t="s">
        <v>83</v>
      </c>
      <c r="B49" t="s">
        <v>75</v>
      </c>
      <c r="C49" s="15"/>
      <c r="D49" t="s">
        <v>91</v>
      </c>
      <c r="E49" s="7"/>
      <c r="F49" s="7" t="s">
        <v>84</v>
      </c>
    </row>
    <row r="50" spans="1:6" ht="16" customHeight="1" x14ac:dyDescent="0.2">
      <c r="A50" s="6" t="s">
        <v>92</v>
      </c>
      <c r="B50" s="7"/>
      <c r="C50" s="7"/>
      <c r="D50" s="7"/>
      <c r="E50" s="7"/>
      <c r="F50" s="7"/>
    </row>
    <row r="51" spans="1:6" x14ac:dyDescent="0.2">
      <c r="A51" t="s">
        <v>74</v>
      </c>
      <c r="B51" t="s">
        <v>75</v>
      </c>
      <c r="C51" s="16"/>
      <c r="D51" t="s">
        <v>92</v>
      </c>
      <c r="E51" s="7"/>
      <c r="F51" s="7" t="s">
        <v>76</v>
      </c>
    </row>
    <row r="52" spans="1:6" x14ac:dyDescent="0.2">
      <c r="A52" t="s">
        <v>77</v>
      </c>
      <c r="B52" t="s">
        <v>75</v>
      </c>
      <c r="C52" s="15"/>
      <c r="D52" t="s">
        <v>92</v>
      </c>
      <c r="E52" s="7"/>
      <c r="F52" s="7" t="s">
        <v>78</v>
      </c>
    </row>
    <row r="53" spans="1:6" x14ac:dyDescent="0.2">
      <c r="A53" t="s">
        <v>86</v>
      </c>
      <c r="B53" t="s">
        <v>75</v>
      </c>
      <c r="C53" s="15"/>
      <c r="D53" t="s">
        <v>92</v>
      </c>
      <c r="E53" s="7"/>
      <c r="F53" s="7" t="s">
        <v>80</v>
      </c>
    </row>
    <row r="54" spans="1:6" ht="16" customHeight="1" x14ac:dyDescent="0.2">
      <c r="A54" t="s">
        <v>87</v>
      </c>
      <c r="B54" t="s">
        <v>75</v>
      </c>
      <c r="C54" s="15"/>
      <c r="D54" t="s">
        <v>92</v>
      </c>
      <c r="E54" s="7"/>
      <c r="F54" s="7" t="s">
        <v>82</v>
      </c>
    </row>
    <row r="55" spans="1:6" x14ac:dyDescent="0.2">
      <c r="A55" t="s">
        <v>83</v>
      </c>
      <c r="B55" t="s">
        <v>75</v>
      </c>
      <c r="C55" s="15"/>
      <c r="D55" t="s">
        <v>92</v>
      </c>
      <c r="E55" s="7"/>
      <c r="F55" s="7" t="s">
        <v>84</v>
      </c>
    </row>
    <row r="56" spans="1:6" ht="16" customHeight="1" x14ac:dyDescent="0.2">
      <c r="A56" s="6" t="s">
        <v>93</v>
      </c>
      <c r="B56" s="7"/>
      <c r="C56" s="7"/>
      <c r="D56" s="7"/>
      <c r="E56" s="7"/>
      <c r="F56" s="7"/>
    </row>
    <row r="57" spans="1:6" x14ac:dyDescent="0.2">
      <c r="A57" t="s">
        <v>74</v>
      </c>
      <c r="B57" t="s">
        <v>75</v>
      </c>
      <c r="C57" s="16"/>
      <c r="D57" t="s">
        <v>93</v>
      </c>
      <c r="E57" s="7"/>
      <c r="F57" s="7" t="s">
        <v>76</v>
      </c>
    </row>
    <row r="58" spans="1:6" x14ac:dyDescent="0.2">
      <c r="A58" t="s">
        <v>77</v>
      </c>
      <c r="B58" t="s">
        <v>75</v>
      </c>
      <c r="C58" s="15"/>
      <c r="D58" t="s">
        <v>93</v>
      </c>
      <c r="E58" s="7"/>
      <c r="F58" s="7" t="s">
        <v>78</v>
      </c>
    </row>
    <row r="59" spans="1:6" x14ac:dyDescent="0.2">
      <c r="A59" t="s">
        <v>86</v>
      </c>
      <c r="B59" t="s">
        <v>75</v>
      </c>
      <c r="C59" s="15"/>
      <c r="D59" t="s">
        <v>93</v>
      </c>
      <c r="E59" s="7"/>
      <c r="F59" s="7" t="s">
        <v>80</v>
      </c>
    </row>
    <row r="60" spans="1:6" ht="16" customHeight="1" x14ac:dyDescent="0.2">
      <c r="A60" t="s">
        <v>87</v>
      </c>
      <c r="B60" t="s">
        <v>75</v>
      </c>
      <c r="C60" s="15"/>
      <c r="D60" t="s">
        <v>93</v>
      </c>
      <c r="E60" s="7"/>
      <c r="F60" s="7" t="s">
        <v>82</v>
      </c>
    </row>
    <row r="61" spans="1:6" x14ac:dyDescent="0.2">
      <c r="A61" t="s">
        <v>83</v>
      </c>
      <c r="B61" t="s">
        <v>75</v>
      </c>
      <c r="C61" s="15"/>
      <c r="D61" t="s">
        <v>93</v>
      </c>
      <c r="E61" s="7"/>
      <c r="F61" s="7" t="s">
        <v>84</v>
      </c>
    </row>
    <row r="62" spans="1:6" ht="16" customHeight="1" x14ac:dyDescent="0.2">
      <c r="A62" s="6" t="s">
        <v>94</v>
      </c>
      <c r="B62" s="7"/>
      <c r="C62" s="7"/>
      <c r="D62" s="7"/>
      <c r="E62" s="7"/>
      <c r="F62" s="7"/>
    </row>
    <row r="63" spans="1:6" x14ac:dyDescent="0.2">
      <c r="A63" t="s">
        <v>74</v>
      </c>
      <c r="B63" t="s">
        <v>75</v>
      </c>
      <c r="C63" s="16"/>
      <c r="D63" t="s">
        <v>94</v>
      </c>
      <c r="E63" s="7"/>
      <c r="F63" s="7" t="s">
        <v>76</v>
      </c>
    </row>
    <row r="64" spans="1:6" x14ac:dyDescent="0.2">
      <c r="A64" t="s">
        <v>77</v>
      </c>
      <c r="B64" t="s">
        <v>75</v>
      </c>
      <c r="C64" s="15"/>
      <c r="D64" t="s">
        <v>94</v>
      </c>
      <c r="E64" s="7"/>
      <c r="F64" s="7" t="s">
        <v>78</v>
      </c>
    </row>
    <row r="65" spans="1:6" x14ac:dyDescent="0.2">
      <c r="A65" t="s">
        <v>86</v>
      </c>
      <c r="B65" t="s">
        <v>75</v>
      </c>
      <c r="C65" s="15"/>
      <c r="D65" t="s">
        <v>94</v>
      </c>
      <c r="E65" s="7"/>
      <c r="F65" s="7" t="s">
        <v>80</v>
      </c>
    </row>
    <row r="66" spans="1:6" ht="16" customHeight="1" x14ac:dyDescent="0.2">
      <c r="A66" t="s">
        <v>87</v>
      </c>
      <c r="B66" t="s">
        <v>75</v>
      </c>
      <c r="C66" s="15"/>
      <c r="D66" t="s">
        <v>94</v>
      </c>
      <c r="E66" s="7"/>
      <c r="F66" s="7" t="s">
        <v>82</v>
      </c>
    </row>
    <row r="67" spans="1:6" x14ac:dyDescent="0.2">
      <c r="A67" t="s">
        <v>83</v>
      </c>
      <c r="B67" t="s">
        <v>75</v>
      </c>
      <c r="C67" s="15"/>
      <c r="D67" t="s">
        <v>94</v>
      </c>
      <c r="E67" s="7"/>
      <c r="F67" s="7" t="s">
        <v>84</v>
      </c>
    </row>
    <row r="68" spans="1:6" ht="16" customHeight="1" x14ac:dyDescent="0.2">
      <c r="A68" s="6" t="s">
        <v>95</v>
      </c>
      <c r="B68" s="7"/>
      <c r="C68" s="7"/>
      <c r="D68" s="7"/>
      <c r="E68" s="7"/>
      <c r="F68" s="7"/>
    </row>
    <row r="69" spans="1:6" x14ac:dyDescent="0.2">
      <c r="A69" t="s">
        <v>74</v>
      </c>
      <c r="B69" t="s">
        <v>75</v>
      </c>
      <c r="C69" s="16"/>
      <c r="D69" t="s">
        <v>95</v>
      </c>
      <c r="E69" s="7"/>
      <c r="F69" s="7" t="s">
        <v>76</v>
      </c>
    </row>
    <row r="70" spans="1:6" x14ac:dyDescent="0.2">
      <c r="A70" t="s">
        <v>77</v>
      </c>
      <c r="B70" t="s">
        <v>75</v>
      </c>
      <c r="C70" s="15"/>
      <c r="D70" t="s">
        <v>95</v>
      </c>
      <c r="E70" s="7"/>
      <c r="F70" s="7" t="s">
        <v>78</v>
      </c>
    </row>
    <row r="71" spans="1:6" x14ac:dyDescent="0.2">
      <c r="A71" t="s">
        <v>86</v>
      </c>
      <c r="B71" t="s">
        <v>75</v>
      </c>
      <c r="C71" s="15"/>
      <c r="D71" t="s">
        <v>95</v>
      </c>
      <c r="E71" s="7"/>
      <c r="F71" s="7" t="s">
        <v>80</v>
      </c>
    </row>
    <row r="72" spans="1:6" ht="16" customHeight="1" x14ac:dyDescent="0.2">
      <c r="A72" t="s">
        <v>87</v>
      </c>
      <c r="B72" t="s">
        <v>75</v>
      </c>
      <c r="C72" s="15"/>
      <c r="D72" t="s">
        <v>95</v>
      </c>
      <c r="E72" s="7"/>
      <c r="F72" s="7" t="s">
        <v>82</v>
      </c>
    </row>
    <row r="73" spans="1:6" x14ac:dyDescent="0.2">
      <c r="A73" t="s">
        <v>83</v>
      </c>
      <c r="B73" t="s">
        <v>75</v>
      </c>
      <c r="C73" s="15"/>
      <c r="D73" t="s">
        <v>95</v>
      </c>
      <c r="E73" s="7"/>
      <c r="F73" s="7" t="s">
        <v>84</v>
      </c>
    </row>
    <row r="74" spans="1:6" ht="16" customHeight="1" x14ac:dyDescent="0.2">
      <c r="A74" s="6" t="s">
        <v>96</v>
      </c>
      <c r="B74" s="7"/>
      <c r="C74" s="7"/>
      <c r="D74" s="7"/>
      <c r="E74" s="7"/>
      <c r="F74" s="7"/>
    </row>
    <row r="75" spans="1:6" x14ac:dyDescent="0.2">
      <c r="A75" t="s">
        <v>74</v>
      </c>
      <c r="B75" t="s">
        <v>75</v>
      </c>
      <c r="C75" s="16"/>
      <c r="D75" t="s">
        <v>96</v>
      </c>
      <c r="E75" s="7"/>
      <c r="F75" s="7" t="s">
        <v>76</v>
      </c>
    </row>
    <row r="76" spans="1:6" x14ac:dyDescent="0.2">
      <c r="A76" t="s">
        <v>77</v>
      </c>
      <c r="B76" t="s">
        <v>75</v>
      </c>
      <c r="C76" s="15"/>
      <c r="D76" t="s">
        <v>96</v>
      </c>
      <c r="E76" s="7"/>
      <c r="F76" s="7" t="s">
        <v>78</v>
      </c>
    </row>
    <row r="77" spans="1:6" x14ac:dyDescent="0.2">
      <c r="A77" t="s">
        <v>86</v>
      </c>
      <c r="B77" t="s">
        <v>75</v>
      </c>
      <c r="C77" s="15"/>
      <c r="D77" t="s">
        <v>96</v>
      </c>
      <c r="E77" s="7"/>
      <c r="F77" s="7" t="s">
        <v>80</v>
      </c>
    </row>
    <row r="78" spans="1:6" ht="16" customHeight="1" x14ac:dyDescent="0.2">
      <c r="A78" t="s">
        <v>87</v>
      </c>
      <c r="B78" t="s">
        <v>75</v>
      </c>
      <c r="C78" s="15"/>
      <c r="D78" t="s">
        <v>96</v>
      </c>
      <c r="E78" s="7"/>
      <c r="F78" s="7" t="s">
        <v>82</v>
      </c>
    </row>
    <row r="79" spans="1:6" x14ac:dyDescent="0.2">
      <c r="A79" t="s">
        <v>83</v>
      </c>
      <c r="B79" t="s">
        <v>75</v>
      </c>
      <c r="C79" s="15"/>
      <c r="D79" t="s">
        <v>96</v>
      </c>
      <c r="E79" s="7"/>
      <c r="F79" s="7" t="s">
        <v>84</v>
      </c>
    </row>
    <row r="80" spans="1:6" ht="16" customHeight="1" x14ac:dyDescent="0.2">
      <c r="A80" s="6" t="s">
        <v>97</v>
      </c>
      <c r="B80" s="7"/>
      <c r="C80" s="7"/>
      <c r="D80" s="7"/>
      <c r="E80" s="7"/>
      <c r="F80" s="7"/>
    </row>
    <row r="81" spans="1:6" x14ac:dyDescent="0.2">
      <c r="A81" t="s">
        <v>74</v>
      </c>
      <c r="B81" t="s">
        <v>75</v>
      </c>
      <c r="C81" s="16"/>
      <c r="D81" t="s">
        <v>97</v>
      </c>
      <c r="E81" s="7"/>
      <c r="F81" s="7" t="s">
        <v>76</v>
      </c>
    </row>
    <row r="82" spans="1:6" x14ac:dyDescent="0.2">
      <c r="A82" t="s">
        <v>77</v>
      </c>
      <c r="B82" t="s">
        <v>75</v>
      </c>
      <c r="C82" s="15"/>
      <c r="D82" t="s">
        <v>97</v>
      </c>
      <c r="E82" s="7"/>
      <c r="F82" s="7" t="s">
        <v>78</v>
      </c>
    </row>
    <row r="83" spans="1:6" x14ac:dyDescent="0.2">
      <c r="A83" t="s">
        <v>86</v>
      </c>
      <c r="B83" t="s">
        <v>75</v>
      </c>
      <c r="C83" s="15"/>
      <c r="D83" t="s">
        <v>97</v>
      </c>
      <c r="E83" s="7"/>
      <c r="F83" s="7" t="s">
        <v>80</v>
      </c>
    </row>
    <row r="84" spans="1:6" ht="16" customHeight="1" x14ac:dyDescent="0.2">
      <c r="A84" t="s">
        <v>87</v>
      </c>
      <c r="B84" t="s">
        <v>75</v>
      </c>
      <c r="C84" s="15"/>
      <c r="D84" t="s">
        <v>97</v>
      </c>
      <c r="E84" s="7"/>
      <c r="F84" s="7" t="s">
        <v>82</v>
      </c>
    </row>
    <row r="85" spans="1:6" x14ac:dyDescent="0.2">
      <c r="A85" t="s">
        <v>83</v>
      </c>
      <c r="B85" t="s">
        <v>75</v>
      </c>
      <c r="C85" s="15"/>
      <c r="D85" t="s">
        <v>97</v>
      </c>
      <c r="E85" s="7"/>
      <c r="F85" s="7" t="s">
        <v>84</v>
      </c>
    </row>
    <row r="86" spans="1:6" ht="16" customHeight="1" x14ac:dyDescent="0.2">
      <c r="A86" s="6" t="s">
        <v>98</v>
      </c>
      <c r="B86" s="7"/>
      <c r="C86" s="7"/>
      <c r="D86" s="7"/>
      <c r="E86" s="7"/>
      <c r="F86" s="7"/>
    </row>
    <row r="87" spans="1:6" x14ac:dyDescent="0.2">
      <c r="A87" t="s">
        <v>74</v>
      </c>
      <c r="B87" t="s">
        <v>75</v>
      </c>
      <c r="C87" s="16"/>
      <c r="D87" t="s">
        <v>98</v>
      </c>
      <c r="E87" s="7"/>
      <c r="F87" s="7" t="s">
        <v>76</v>
      </c>
    </row>
    <row r="88" spans="1:6" x14ac:dyDescent="0.2">
      <c r="A88" t="s">
        <v>77</v>
      </c>
      <c r="B88" t="s">
        <v>75</v>
      </c>
      <c r="C88" s="15"/>
      <c r="D88" t="s">
        <v>98</v>
      </c>
      <c r="E88" s="7"/>
      <c r="F88" s="7" t="s">
        <v>78</v>
      </c>
    </row>
    <row r="89" spans="1:6" x14ac:dyDescent="0.2">
      <c r="A89" t="s">
        <v>86</v>
      </c>
      <c r="B89" t="s">
        <v>75</v>
      </c>
      <c r="C89" s="15"/>
      <c r="D89" t="s">
        <v>98</v>
      </c>
      <c r="E89" s="7"/>
      <c r="F89" s="7" t="s">
        <v>80</v>
      </c>
    </row>
    <row r="90" spans="1:6" ht="16" customHeight="1" x14ac:dyDescent="0.2">
      <c r="A90" t="s">
        <v>87</v>
      </c>
      <c r="B90" t="s">
        <v>75</v>
      </c>
      <c r="C90" s="15"/>
      <c r="D90" t="s">
        <v>98</v>
      </c>
      <c r="E90" s="7"/>
      <c r="F90" s="7" t="s">
        <v>82</v>
      </c>
    </row>
    <row r="91" spans="1:6" x14ac:dyDescent="0.2">
      <c r="A91" t="s">
        <v>83</v>
      </c>
      <c r="B91" t="s">
        <v>75</v>
      </c>
      <c r="C91" s="15"/>
      <c r="D91" t="s">
        <v>98</v>
      </c>
      <c r="E91" s="7"/>
      <c r="F91" s="7" t="s">
        <v>84</v>
      </c>
    </row>
    <row r="92" spans="1:6" ht="16" customHeight="1" x14ac:dyDescent="0.2">
      <c r="A92" s="38" t="s">
        <v>99</v>
      </c>
      <c r="B92" s="7"/>
      <c r="C92" s="7"/>
      <c r="D92" s="7"/>
      <c r="E92" s="7"/>
      <c r="F92" s="7"/>
    </row>
    <row r="93" spans="1:6" x14ac:dyDescent="0.2">
      <c r="A93" s="39" t="s">
        <v>99</v>
      </c>
      <c r="B93" t="s">
        <v>75</v>
      </c>
      <c r="C93" s="45"/>
      <c r="D93" t="s">
        <v>99</v>
      </c>
      <c r="E93" s="7"/>
      <c r="F93" s="7" t="s">
        <v>76</v>
      </c>
    </row>
    <row r="94" spans="1:6" x14ac:dyDescent="0.2">
      <c r="A94" s="39" t="s">
        <v>99</v>
      </c>
      <c r="B94" t="s">
        <v>75</v>
      </c>
      <c r="C94" s="21"/>
      <c r="D94" t="s">
        <v>99</v>
      </c>
      <c r="E94" s="7"/>
      <c r="F94" s="7" t="s">
        <v>78</v>
      </c>
    </row>
    <row r="95" spans="1:6" x14ac:dyDescent="0.2">
      <c r="A95" s="39" t="s">
        <v>99</v>
      </c>
      <c r="B95" t="s">
        <v>75</v>
      </c>
      <c r="C95" s="21"/>
      <c r="D95" t="s">
        <v>99</v>
      </c>
      <c r="E95" s="7"/>
      <c r="F95" s="7" t="s">
        <v>80</v>
      </c>
    </row>
    <row r="96" spans="1:6" ht="16" customHeight="1" x14ac:dyDescent="0.2">
      <c r="A96" s="39" t="s">
        <v>99</v>
      </c>
      <c r="B96" t="s">
        <v>75</v>
      </c>
      <c r="C96" s="21"/>
      <c r="D96" t="s">
        <v>99</v>
      </c>
      <c r="E96" s="7"/>
      <c r="F96" s="7" t="s">
        <v>82</v>
      </c>
    </row>
    <row r="97" spans="1:6" x14ac:dyDescent="0.2">
      <c r="A97" s="39" t="s">
        <v>99</v>
      </c>
      <c r="B97" t="s">
        <v>75</v>
      </c>
      <c r="C97" s="21"/>
      <c r="D97" t="s">
        <v>99</v>
      </c>
      <c r="E97" s="7"/>
      <c r="F97" s="7" t="s">
        <v>84</v>
      </c>
    </row>
    <row r="98" spans="1:6" ht="16" customHeight="1" x14ac:dyDescent="0.2">
      <c r="A98" s="38" t="s">
        <v>99</v>
      </c>
      <c r="B98" s="7"/>
      <c r="C98" s="7"/>
      <c r="D98" s="7"/>
      <c r="E98" s="7"/>
      <c r="F98" s="7"/>
    </row>
    <row r="99" spans="1:6" x14ac:dyDescent="0.2">
      <c r="A99" s="39" t="s">
        <v>99</v>
      </c>
      <c r="B99" t="s">
        <v>75</v>
      </c>
      <c r="C99" s="45"/>
      <c r="D99" t="s">
        <v>99</v>
      </c>
      <c r="E99" s="7"/>
      <c r="F99" s="7" t="s">
        <v>76</v>
      </c>
    </row>
    <row r="100" spans="1:6" x14ac:dyDescent="0.2">
      <c r="A100" s="39" t="s">
        <v>99</v>
      </c>
      <c r="B100" t="s">
        <v>75</v>
      </c>
      <c r="C100" s="21"/>
      <c r="D100" t="s">
        <v>99</v>
      </c>
      <c r="E100" s="7"/>
      <c r="F100" s="7" t="s">
        <v>78</v>
      </c>
    </row>
    <row r="101" spans="1:6" x14ac:dyDescent="0.2">
      <c r="A101" s="39" t="s">
        <v>99</v>
      </c>
      <c r="B101" t="s">
        <v>75</v>
      </c>
      <c r="C101" s="21"/>
      <c r="D101" t="s">
        <v>99</v>
      </c>
      <c r="E101" s="7"/>
      <c r="F101" s="7" t="s">
        <v>80</v>
      </c>
    </row>
    <row r="102" spans="1:6" ht="16" customHeight="1" x14ac:dyDescent="0.2">
      <c r="A102" s="39" t="s">
        <v>99</v>
      </c>
      <c r="B102" t="s">
        <v>75</v>
      </c>
      <c r="C102" s="21"/>
      <c r="D102" t="s">
        <v>99</v>
      </c>
      <c r="E102" s="7"/>
      <c r="F102" s="7" t="s">
        <v>82</v>
      </c>
    </row>
    <row r="103" spans="1:6" x14ac:dyDescent="0.2">
      <c r="A103" s="39" t="s">
        <v>99</v>
      </c>
      <c r="B103" t="s">
        <v>75</v>
      </c>
      <c r="C103" s="21"/>
      <c r="D103" t="s">
        <v>99</v>
      </c>
      <c r="E103" s="7"/>
      <c r="F103" s="7" t="s">
        <v>84</v>
      </c>
    </row>
    <row r="104" spans="1:6" ht="16" customHeight="1" x14ac:dyDescent="0.2">
      <c r="A104" s="6" t="s">
        <v>100</v>
      </c>
      <c r="B104" s="7"/>
      <c r="C104" s="7"/>
      <c r="D104" s="7"/>
      <c r="E104" s="7"/>
      <c r="F104" s="7"/>
    </row>
    <row r="105" spans="1:6" x14ac:dyDescent="0.2">
      <c r="A105" t="s">
        <v>74</v>
      </c>
      <c r="B105" t="s">
        <v>75</v>
      </c>
      <c r="C105" s="16"/>
      <c r="D105" t="s">
        <v>100</v>
      </c>
      <c r="E105" s="7"/>
      <c r="F105" s="7" t="s">
        <v>76</v>
      </c>
    </row>
    <row r="106" spans="1:6" x14ac:dyDescent="0.2">
      <c r="A106" t="s">
        <v>77</v>
      </c>
      <c r="B106" t="s">
        <v>75</v>
      </c>
      <c r="C106" s="15"/>
      <c r="D106" t="s">
        <v>100</v>
      </c>
      <c r="E106" s="7"/>
      <c r="F106" s="7" t="s">
        <v>78</v>
      </c>
    </row>
    <row r="107" spans="1:6" x14ac:dyDescent="0.2">
      <c r="A107" t="s">
        <v>86</v>
      </c>
      <c r="B107" t="s">
        <v>75</v>
      </c>
      <c r="C107" s="15"/>
      <c r="D107" t="s">
        <v>100</v>
      </c>
      <c r="E107" s="7"/>
      <c r="F107" s="7" t="s">
        <v>80</v>
      </c>
    </row>
    <row r="108" spans="1:6" ht="16" customHeight="1" x14ac:dyDescent="0.2">
      <c r="A108" t="s">
        <v>87</v>
      </c>
      <c r="B108" t="s">
        <v>75</v>
      </c>
      <c r="C108" s="15"/>
      <c r="D108" t="s">
        <v>100</v>
      </c>
      <c r="E108" s="7"/>
      <c r="F108" s="7" t="s">
        <v>82</v>
      </c>
    </row>
    <row r="109" spans="1:6" x14ac:dyDescent="0.2">
      <c r="A109" t="s">
        <v>83</v>
      </c>
      <c r="B109" t="s">
        <v>75</v>
      </c>
      <c r="C109" s="15"/>
      <c r="D109" t="s">
        <v>100</v>
      </c>
      <c r="E109" s="7"/>
      <c r="F109" s="7" t="s">
        <v>84</v>
      </c>
    </row>
    <row r="110" spans="1:6" ht="16" customHeight="1" x14ac:dyDescent="0.2">
      <c r="A110" s="6" t="s">
        <v>101</v>
      </c>
      <c r="B110" s="7"/>
      <c r="C110" s="7"/>
      <c r="D110" s="7"/>
      <c r="E110" s="7"/>
      <c r="F110" s="7"/>
    </row>
    <row r="111" spans="1:6" x14ac:dyDescent="0.2">
      <c r="A111" t="s">
        <v>102</v>
      </c>
      <c r="B111" t="s">
        <v>75</v>
      </c>
      <c r="C111" s="16"/>
      <c r="D111" t="s">
        <v>101</v>
      </c>
      <c r="E111" s="7"/>
      <c r="F111" s="7" t="s">
        <v>103</v>
      </c>
    </row>
    <row r="112" spans="1:6" x14ac:dyDescent="0.2">
      <c r="A112" t="s">
        <v>104</v>
      </c>
      <c r="B112" t="s">
        <v>75</v>
      </c>
      <c r="C112" s="15"/>
      <c r="D112" t="s">
        <v>101</v>
      </c>
      <c r="E112" s="7"/>
      <c r="F112" s="7" t="s">
        <v>105</v>
      </c>
    </row>
    <row r="113" spans="1:6" x14ac:dyDescent="0.2">
      <c r="A113" t="s">
        <v>106</v>
      </c>
      <c r="B113" t="s">
        <v>75</v>
      </c>
      <c r="C113" s="15"/>
      <c r="D113" t="s">
        <v>101</v>
      </c>
      <c r="E113" s="7"/>
      <c r="F113" s="7" t="s">
        <v>107</v>
      </c>
    </row>
    <row r="114" spans="1:6" ht="16" customHeight="1" x14ac:dyDescent="0.2">
      <c r="A114" t="s">
        <v>108</v>
      </c>
      <c r="B114" t="s">
        <v>75</v>
      </c>
      <c r="C114" s="15"/>
      <c r="D114" t="s">
        <v>101</v>
      </c>
      <c r="E114" s="7"/>
      <c r="F114" s="7" t="s">
        <v>109</v>
      </c>
    </row>
    <row r="115" spans="1:6" x14ac:dyDescent="0.2">
      <c r="A115" t="s">
        <v>110</v>
      </c>
      <c r="B115" t="s">
        <v>75</v>
      </c>
      <c r="C115" s="15"/>
      <c r="D115" t="s">
        <v>101</v>
      </c>
      <c r="E115" s="7"/>
      <c r="F115" s="7" t="s">
        <v>111</v>
      </c>
    </row>
    <row r="116" spans="1:6" ht="16" customHeight="1" x14ac:dyDescent="0.2">
      <c r="A116" s="6" t="s">
        <v>112</v>
      </c>
      <c r="B116" s="7"/>
      <c r="C116" s="7"/>
      <c r="D116" s="7"/>
      <c r="E116" s="7"/>
      <c r="F116" s="7"/>
    </row>
    <row r="117" spans="1:6" x14ac:dyDescent="0.2">
      <c r="A117" t="s">
        <v>113</v>
      </c>
      <c r="B117" t="s">
        <v>75</v>
      </c>
      <c r="C117" s="16"/>
      <c r="D117" t="s">
        <v>112</v>
      </c>
      <c r="E117" s="7"/>
      <c r="F117" s="7" t="s">
        <v>114</v>
      </c>
    </row>
    <row r="118" spans="1:6" x14ac:dyDescent="0.2">
      <c r="A118" t="s">
        <v>115</v>
      </c>
      <c r="B118" t="s">
        <v>75</v>
      </c>
      <c r="C118" s="15"/>
      <c r="D118" t="s">
        <v>112</v>
      </c>
      <c r="E118" s="7"/>
      <c r="F118" s="7" t="s">
        <v>116</v>
      </c>
    </row>
    <row r="119" spans="1:6" x14ac:dyDescent="0.2">
      <c r="A119" t="s">
        <v>117</v>
      </c>
      <c r="B119" t="s">
        <v>75</v>
      </c>
      <c r="C119" s="15"/>
      <c r="D119" t="s">
        <v>112</v>
      </c>
      <c r="E119" s="7"/>
      <c r="F119" s="7" t="s">
        <v>118</v>
      </c>
    </row>
    <row r="120" spans="1:6" ht="16" customHeight="1" x14ac:dyDescent="0.2">
      <c r="A120" t="s">
        <v>119</v>
      </c>
      <c r="B120" t="s">
        <v>75</v>
      </c>
      <c r="C120" s="15"/>
      <c r="D120" t="s">
        <v>112</v>
      </c>
      <c r="E120" s="7"/>
      <c r="F120" s="7" t="s">
        <v>120</v>
      </c>
    </row>
    <row r="121" spans="1:6" ht="16" customHeight="1" x14ac:dyDescent="0.2">
      <c r="A121" s="6" t="s">
        <v>121</v>
      </c>
      <c r="B121" s="7"/>
      <c r="C121" s="7"/>
      <c r="D121" s="7"/>
      <c r="E121" s="7"/>
      <c r="F121" s="7"/>
    </row>
    <row r="122" spans="1:6" x14ac:dyDescent="0.2">
      <c r="A122" t="s">
        <v>122</v>
      </c>
      <c r="B122" t="s">
        <v>75</v>
      </c>
      <c r="C122" s="16"/>
      <c r="D122" t="s">
        <v>121</v>
      </c>
      <c r="E122" s="7"/>
      <c r="F122" s="7" t="s">
        <v>123</v>
      </c>
    </row>
    <row r="123" spans="1:6" x14ac:dyDescent="0.2">
      <c r="A123" t="s">
        <v>124</v>
      </c>
      <c r="B123" t="s">
        <v>75</v>
      </c>
      <c r="C123" s="15"/>
      <c r="D123" t="s">
        <v>121</v>
      </c>
      <c r="E123" s="7"/>
      <c r="F123" s="7" t="s">
        <v>125</v>
      </c>
    </row>
    <row r="124" spans="1:6" ht="16" customHeight="1" x14ac:dyDescent="0.2">
      <c r="A124" s="6" t="s">
        <v>261</v>
      </c>
      <c r="B124" s="7"/>
      <c r="C124" s="7"/>
      <c r="D124" s="7"/>
      <c r="E124" s="7"/>
      <c r="F124" s="7"/>
    </row>
    <row r="125" spans="1:6" x14ac:dyDescent="0.2">
      <c r="A125" t="s">
        <v>127</v>
      </c>
      <c r="B125" t="s">
        <v>128</v>
      </c>
      <c r="C125" s="16"/>
      <c r="D125" t="s">
        <v>126</v>
      </c>
      <c r="E125" t="s">
        <v>129</v>
      </c>
      <c r="F125" s="7" t="s">
        <v>263</v>
      </c>
    </row>
    <row r="126" spans="1:6" x14ac:dyDescent="0.2">
      <c r="A126" t="s">
        <v>130</v>
      </c>
      <c r="B126" t="s">
        <v>128</v>
      </c>
      <c r="C126" s="15"/>
      <c r="D126" t="s">
        <v>126</v>
      </c>
      <c r="E126" t="s">
        <v>129</v>
      </c>
      <c r="F126" s="7" t="s">
        <v>262</v>
      </c>
    </row>
    <row r="127" spans="1:6" x14ac:dyDescent="0.2">
      <c r="A127" s="9" t="s">
        <v>131</v>
      </c>
      <c r="B127" s="7"/>
      <c r="C127" s="7"/>
      <c r="D127" s="7"/>
      <c r="E127" s="7"/>
      <c r="F127" s="7"/>
    </row>
    <row r="128" spans="1:6" x14ac:dyDescent="0.2">
      <c r="A128" t="s">
        <v>132</v>
      </c>
      <c r="B128" t="s">
        <v>128</v>
      </c>
      <c r="C128" s="16"/>
      <c r="D128" t="s">
        <v>131</v>
      </c>
      <c r="E128" t="s">
        <v>129</v>
      </c>
      <c r="F128" s="7" t="s">
        <v>133</v>
      </c>
    </row>
    <row r="129" spans="1:6" x14ac:dyDescent="0.2">
      <c r="A129" t="s">
        <v>134</v>
      </c>
      <c r="B129" t="s">
        <v>128</v>
      </c>
      <c r="C129" s="15"/>
      <c r="D129" t="s">
        <v>131</v>
      </c>
      <c r="E129" t="s">
        <v>129</v>
      </c>
      <c r="F129" s="7" t="s">
        <v>135</v>
      </c>
    </row>
    <row r="130" spans="1:6" s="9" customFormat="1" x14ac:dyDescent="0.2">
      <c r="A130" s="9" t="s">
        <v>136</v>
      </c>
      <c r="B130" s="10"/>
      <c r="C130" s="27"/>
      <c r="D130" s="10"/>
      <c r="E130" s="10"/>
      <c r="F130" s="10"/>
    </row>
    <row r="131" spans="1:6" x14ac:dyDescent="0.2">
      <c r="A131" t="s">
        <v>137</v>
      </c>
      <c r="B131" t="s">
        <v>128</v>
      </c>
      <c r="C131" s="16"/>
      <c r="D131" t="s">
        <v>136</v>
      </c>
      <c r="E131" t="s">
        <v>129</v>
      </c>
      <c r="F131" s="7" t="s">
        <v>138</v>
      </c>
    </row>
    <row r="132" spans="1:6" x14ac:dyDescent="0.2">
      <c r="A132" t="s">
        <v>139</v>
      </c>
      <c r="B132" t="s">
        <v>128</v>
      </c>
      <c r="C132" s="15"/>
      <c r="D132" t="s">
        <v>136</v>
      </c>
      <c r="E132" t="s">
        <v>129</v>
      </c>
      <c r="F132" s="7" t="s">
        <v>140</v>
      </c>
    </row>
    <row r="133" spans="1:6" s="9" customFormat="1" x14ac:dyDescent="0.2">
      <c r="A133" s="9" t="s">
        <v>264</v>
      </c>
      <c r="B133" s="10"/>
      <c r="C133" s="27"/>
      <c r="D133" s="10"/>
      <c r="E133" s="10"/>
      <c r="F133" s="10"/>
    </row>
    <row r="134" spans="1:6" x14ac:dyDescent="0.2">
      <c r="A134" t="s">
        <v>265</v>
      </c>
      <c r="B134" t="s">
        <v>128</v>
      </c>
      <c r="C134" s="16"/>
      <c r="D134" t="s">
        <v>264</v>
      </c>
      <c r="E134" t="s">
        <v>129</v>
      </c>
      <c r="F134" s="7" t="s">
        <v>278</v>
      </c>
    </row>
    <row r="135" spans="1:6" x14ac:dyDescent="0.2">
      <c r="A135" t="s">
        <v>266</v>
      </c>
      <c r="B135" t="s">
        <v>128</v>
      </c>
      <c r="C135" s="15"/>
      <c r="D135" t="s">
        <v>264</v>
      </c>
      <c r="E135" t="s">
        <v>129</v>
      </c>
      <c r="F135" s="7" t="s">
        <v>267</v>
      </c>
    </row>
    <row r="136" spans="1:6" x14ac:dyDescent="0.2">
      <c r="A136" s="9" t="s">
        <v>144</v>
      </c>
      <c r="B136" s="7"/>
      <c r="C136" s="7"/>
      <c r="D136" s="7"/>
      <c r="E136" s="7"/>
      <c r="F136" s="7"/>
    </row>
    <row r="137" spans="1:6" x14ac:dyDescent="0.2">
      <c r="A137" t="s">
        <v>145</v>
      </c>
      <c r="B137" t="s">
        <v>128</v>
      </c>
      <c r="C137" s="15"/>
      <c r="D137" t="s">
        <v>144</v>
      </c>
      <c r="E137" t="s">
        <v>146</v>
      </c>
      <c r="F137" s="7" t="s">
        <v>147</v>
      </c>
    </row>
    <row r="138" spans="1:6" x14ac:dyDescent="0.2">
      <c r="A138" t="s">
        <v>148</v>
      </c>
      <c r="B138" t="s">
        <v>128</v>
      </c>
      <c r="C138" s="15"/>
      <c r="D138" t="s">
        <v>144</v>
      </c>
      <c r="E138" t="s">
        <v>146</v>
      </c>
      <c r="F138" s="7" t="s">
        <v>149</v>
      </c>
    </row>
    <row r="139" spans="1:6" x14ac:dyDescent="0.2">
      <c r="A139" s="9" t="s">
        <v>150</v>
      </c>
      <c r="B139" s="7"/>
      <c r="C139" s="7"/>
      <c r="D139" s="7"/>
      <c r="E139" s="7"/>
      <c r="F139" s="7"/>
    </row>
    <row r="140" spans="1:6" x14ac:dyDescent="0.2">
      <c r="A140" t="s">
        <v>151</v>
      </c>
      <c r="B140" t="s">
        <v>128</v>
      </c>
      <c r="C140" s="16"/>
      <c r="D140" t="s">
        <v>150</v>
      </c>
      <c r="E140" t="s">
        <v>129</v>
      </c>
      <c r="F140" s="7" t="s">
        <v>152</v>
      </c>
    </row>
    <row r="141" spans="1:6" x14ac:dyDescent="0.2">
      <c r="A141" t="s">
        <v>153</v>
      </c>
      <c r="B141" t="s">
        <v>128</v>
      </c>
      <c r="C141" s="15"/>
      <c r="D141" t="s">
        <v>150</v>
      </c>
      <c r="E141" t="s">
        <v>129</v>
      </c>
      <c r="F141" s="7" t="s">
        <v>154</v>
      </c>
    </row>
    <row r="142" spans="1:6" x14ac:dyDescent="0.2">
      <c r="A142" s="9" t="s">
        <v>155</v>
      </c>
      <c r="B142" s="7"/>
      <c r="C142" s="7"/>
      <c r="D142" s="7"/>
      <c r="E142" s="7"/>
      <c r="F142" s="7"/>
    </row>
    <row r="143" spans="1:6" x14ac:dyDescent="0.2">
      <c r="A143" t="s">
        <v>45</v>
      </c>
      <c r="B143" t="s">
        <v>128</v>
      </c>
      <c r="C143" s="19" t="e">
        <f>'Catering Working'!B11*'Catering Working'!$C$7</f>
        <v>#DIV/0!</v>
      </c>
      <c r="D143" t="s">
        <v>155</v>
      </c>
      <c r="E143" t="s">
        <v>156</v>
      </c>
      <c r="F143" s="7" t="s">
        <v>157</v>
      </c>
    </row>
    <row r="144" spans="1:6" x14ac:dyDescent="0.2">
      <c r="A144" t="s">
        <v>47</v>
      </c>
      <c r="B144" t="s">
        <v>128</v>
      </c>
      <c r="C144" s="19" t="e">
        <f>'Catering Working'!B12*'Catering Working'!$C$7</f>
        <v>#DIV/0!</v>
      </c>
      <c r="D144" t="s">
        <v>155</v>
      </c>
      <c r="E144" t="s">
        <v>156</v>
      </c>
      <c r="F144" s="7" t="s">
        <v>157</v>
      </c>
    </row>
    <row r="145" spans="1:6" x14ac:dyDescent="0.2">
      <c r="A145" t="s">
        <v>49</v>
      </c>
      <c r="B145" t="s">
        <v>128</v>
      </c>
      <c r="C145" s="19" t="e">
        <f>'Catering Working'!B13*'Catering Working'!$C$7</f>
        <v>#DIV/0!</v>
      </c>
      <c r="D145" t="s">
        <v>155</v>
      </c>
      <c r="E145" t="s">
        <v>156</v>
      </c>
      <c r="F145" s="7" t="s">
        <v>157</v>
      </c>
    </row>
    <row r="146" spans="1:6" x14ac:dyDescent="0.2">
      <c r="A146" s="9" t="s">
        <v>158</v>
      </c>
      <c r="B146" s="7"/>
      <c r="C146" s="7"/>
      <c r="D146" s="7"/>
      <c r="E146" s="7"/>
      <c r="F146" s="7"/>
    </row>
    <row r="147" spans="1:6" x14ac:dyDescent="0.2">
      <c r="A147" t="s">
        <v>159</v>
      </c>
      <c r="B147" t="s">
        <v>128</v>
      </c>
      <c r="C147" s="16"/>
      <c r="D147" t="s">
        <v>158</v>
      </c>
      <c r="E147" t="s">
        <v>160</v>
      </c>
      <c r="F147" s="7" t="s">
        <v>161</v>
      </c>
    </row>
    <row r="148" spans="1:6" x14ac:dyDescent="0.2">
      <c r="A148" t="s">
        <v>162</v>
      </c>
      <c r="B148" t="s">
        <v>128</v>
      </c>
      <c r="C148" s="15"/>
      <c r="D148" t="s">
        <v>158</v>
      </c>
      <c r="E148" t="s">
        <v>160</v>
      </c>
      <c r="F148" s="7" t="s">
        <v>163</v>
      </c>
    </row>
    <row r="149" spans="1:6" x14ac:dyDescent="0.2">
      <c r="A149" t="s">
        <v>164</v>
      </c>
      <c r="B149" t="s">
        <v>128</v>
      </c>
      <c r="C149" s="15"/>
      <c r="D149" t="s">
        <v>158</v>
      </c>
      <c r="E149" t="s">
        <v>160</v>
      </c>
      <c r="F149" s="7" t="s">
        <v>165</v>
      </c>
    </row>
    <row r="150" spans="1:6" x14ac:dyDescent="0.2">
      <c r="A150" t="s">
        <v>166</v>
      </c>
      <c r="B150" t="s">
        <v>128</v>
      </c>
      <c r="C150" s="15"/>
      <c r="D150" t="s">
        <v>158</v>
      </c>
      <c r="E150" t="s">
        <v>160</v>
      </c>
      <c r="F150" s="7" t="s">
        <v>167</v>
      </c>
    </row>
    <row r="151" spans="1:6" x14ac:dyDescent="0.2">
      <c r="A151" t="s">
        <v>168</v>
      </c>
      <c r="B151" t="s">
        <v>128</v>
      </c>
      <c r="C151" s="15"/>
      <c r="D151" t="s">
        <v>158</v>
      </c>
      <c r="E151" t="s">
        <v>160</v>
      </c>
      <c r="F151" s="7" t="s">
        <v>169</v>
      </c>
    </row>
    <row r="152" spans="1:6" x14ac:dyDescent="0.2">
      <c r="A152" t="s">
        <v>170</v>
      </c>
      <c r="B152" t="s">
        <v>128</v>
      </c>
      <c r="C152" s="15"/>
      <c r="D152" t="s">
        <v>158</v>
      </c>
      <c r="E152" t="s">
        <v>160</v>
      </c>
      <c r="F152" s="7" t="s">
        <v>171</v>
      </c>
    </row>
    <row r="153" spans="1:6" x14ac:dyDescent="0.2">
      <c r="A153" t="s">
        <v>172</v>
      </c>
      <c r="B153" t="s">
        <v>128</v>
      </c>
      <c r="C153" s="15"/>
      <c r="D153" t="s">
        <v>158</v>
      </c>
      <c r="E153" t="s">
        <v>160</v>
      </c>
      <c r="F153" s="7" t="s">
        <v>173</v>
      </c>
    </row>
    <row r="154" spans="1:6" x14ac:dyDescent="0.2">
      <c r="A154" t="s">
        <v>174</v>
      </c>
      <c r="B154" t="s">
        <v>128</v>
      </c>
      <c r="C154" s="15"/>
      <c r="D154" t="s">
        <v>158</v>
      </c>
      <c r="E154" t="s">
        <v>160</v>
      </c>
      <c r="F154" s="7" t="s">
        <v>175</v>
      </c>
    </row>
    <row r="155" spans="1:6" x14ac:dyDescent="0.2">
      <c r="A155" t="s">
        <v>176</v>
      </c>
      <c r="B155" t="s">
        <v>128</v>
      </c>
      <c r="C155" s="15"/>
      <c r="D155" t="s">
        <v>158</v>
      </c>
      <c r="E155" t="s">
        <v>160</v>
      </c>
      <c r="F155" s="7" t="s">
        <v>177</v>
      </c>
    </row>
    <row r="156" spans="1:6" x14ac:dyDescent="0.2">
      <c r="A156" t="s">
        <v>178</v>
      </c>
      <c r="B156" t="s">
        <v>128</v>
      </c>
      <c r="C156" s="15"/>
      <c r="D156" t="s">
        <v>158</v>
      </c>
      <c r="E156" t="s">
        <v>160</v>
      </c>
      <c r="F156" s="7" t="s">
        <v>179</v>
      </c>
    </row>
    <row r="157" spans="1:6" x14ac:dyDescent="0.2">
      <c r="A157" s="9" t="s">
        <v>180</v>
      </c>
      <c r="B157" s="7"/>
      <c r="C157" s="7"/>
      <c r="D157" s="7"/>
      <c r="E157" s="7"/>
      <c r="F157" s="7"/>
    </row>
    <row r="158" spans="1:6" x14ac:dyDescent="0.2">
      <c r="A158" t="s">
        <v>74</v>
      </c>
      <c r="B158" t="s">
        <v>128</v>
      </c>
      <c r="C158" s="16"/>
      <c r="D158" t="s">
        <v>181</v>
      </c>
      <c r="E158" t="s">
        <v>182</v>
      </c>
      <c r="F158" s="7" t="s">
        <v>183</v>
      </c>
    </row>
    <row r="159" spans="1:6" x14ac:dyDescent="0.2">
      <c r="A159" t="s">
        <v>77</v>
      </c>
      <c r="B159" t="s">
        <v>128</v>
      </c>
      <c r="C159" s="15"/>
      <c r="D159" t="s">
        <v>181</v>
      </c>
      <c r="E159" t="s">
        <v>182</v>
      </c>
      <c r="F159" s="7" t="s">
        <v>184</v>
      </c>
    </row>
    <row r="160" spans="1:6" x14ac:dyDescent="0.2">
      <c r="A160" t="s">
        <v>86</v>
      </c>
      <c r="B160" t="s">
        <v>128</v>
      </c>
      <c r="C160" s="15"/>
      <c r="D160" t="s">
        <v>181</v>
      </c>
      <c r="E160" t="s">
        <v>182</v>
      </c>
      <c r="F160" s="7" t="s">
        <v>185</v>
      </c>
    </row>
    <row r="161" spans="1:6" x14ac:dyDescent="0.2">
      <c r="A161" t="s">
        <v>87</v>
      </c>
      <c r="B161" t="s">
        <v>128</v>
      </c>
      <c r="C161" s="15"/>
      <c r="D161" t="s">
        <v>181</v>
      </c>
      <c r="E161" t="s">
        <v>182</v>
      </c>
      <c r="F161" s="7" t="s">
        <v>186</v>
      </c>
    </row>
    <row r="162" spans="1:6" x14ac:dyDescent="0.2">
      <c r="A162" t="s">
        <v>83</v>
      </c>
      <c r="B162" t="s">
        <v>128</v>
      </c>
      <c r="C162" s="15"/>
      <c r="D162" t="s">
        <v>181</v>
      </c>
      <c r="E162" t="s">
        <v>182</v>
      </c>
      <c r="F162" s="7" t="s">
        <v>187</v>
      </c>
    </row>
  </sheetData>
  <dataValidations count="1">
    <dataValidation type="list" allowBlank="1" showInputMessage="1" showErrorMessage="1" sqref="B15:B162" xr:uid="{00000000-0002-0000-0200-000000000000}">
      <formula1>"Direct,Indirect"</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workbookViewId="0">
      <pane ySplit="3" topLeftCell="A16" activePane="bottomLeft" state="frozen"/>
      <selection pane="bottomLeft" activeCell="B44" sqref="B44"/>
    </sheetView>
  </sheetViews>
  <sheetFormatPr baseColWidth="10" defaultColWidth="8.83203125" defaultRowHeight="15" x14ac:dyDescent="0.2"/>
  <cols>
    <col min="1" max="1" width="63.1640625" customWidth="1"/>
    <col min="2" max="6" width="18" customWidth="1"/>
  </cols>
  <sheetData>
    <row r="1" spans="1:6" ht="19" customHeight="1" x14ac:dyDescent="0.25">
      <c r="A1" s="1" t="s">
        <v>188</v>
      </c>
      <c r="B1" s="7"/>
      <c r="C1" s="7"/>
      <c r="D1" s="7"/>
      <c r="E1" s="7"/>
      <c r="F1" s="7"/>
    </row>
    <row r="2" spans="1:6" x14ac:dyDescent="0.2">
      <c r="B2" s="7"/>
      <c r="C2" s="7"/>
      <c r="D2" s="7"/>
      <c r="E2" s="7"/>
      <c r="F2" s="7"/>
    </row>
    <row r="3" spans="1:6" x14ac:dyDescent="0.2">
      <c r="A3" s="2" t="s">
        <v>189</v>
      </c>
      <c r="B3" s="2" t="s">
        <v>129</v>
      </c>
      <c r="C3" s="2" t="s">
        <v>160</v>
      </c>
      <c r="D3" s="2" t="s">
        <v>146</v>
      </c>
      <c r="E3" s="2" t="s">
        <v>259</v>
      </c>
      <c r="F3" s="2" t="s">
        <v>182</v>
      </c>
    </row>
    <row r="4" spans="1:6" x14ac:dyDescent="0.2">
      <c r="A4" t="s">
        <v>73</v>
      </c>
      <c r="B4" s="15"/>
      <c r="C4" s="15"/>
      <c r="D4" s="46">
        <v>0</v>
      </c>
      <c r="E4" s="15"/>
      <c r="F4" s="15"/>
    </row>
    <row r="5" spans="1:6" ht="16" customHeight="1" x14ac:dyDescent="0.2">
      <c r="A5" s="40" t="s">
        <v>85</v>
      </c>
      <c r="B5" s="15"/>
      <c r="C5" s="15"/>
      <c r="D5" s="46">
        <v>0</v>
      </c>
      <c r="E5" s="15"/>
      <c r="F5" s="15"/>
    </row>
    <row r="6" spans="1:6" ht="16" customHeight="1" x14ac:dyDescent="0.2">
      <c r="A6" s="40" t="s">
        <v>88</v>
      </c>
      <c r="B6" s="15"/>
      <c r="C6" s="15"/>
      <c r="D6" s="46">
        <v>0</v>
      </c>
      <c r="E6" s="15"/>
      <c r="F6" s="15"/>
    </row>
    <row r="7" spans="1:6" ht="16" customHeight="1" x14ac:dyDescent="0.2">
      <c r="A7" s="40" t="s">
        <v>89</v>
      </c>
      <c r="B7" s="15"/>
      <c r="C7" s="15"/>
      <c r="D7" s="46">
        <v>0</v>
      </c>
      <c r="E7" s="15"/>
      <c r="F7" s="15"/>
    </row>
    <row r="8" spans="1:6" ht="16" customHeight="1" x14ac:dyDescent="0.2">
      <c r="A8" s="40" t="s">
        <v>90</v>
      </c>
      <c r="B8" s="15"/>
      <c r="C8" s="15"/>
      <c r="D8" s="46">
        <v>0</v>
      </c>
      <c r="E8" s="15"/>
      <c r="F8" s="15"/>
    </row>
    <row r="9" spans="1:6" ht="16" customHeight="1" x14ac:dyDescent="0.2">
      <c r="A9" s="40" t="s">
        <v>91</v>
      </c>
      <c r="B9" s="15"/>
      <c r="C9" s="15"/>
      <c r="D9" s="46">
        <v>0</v>
      </c>
      <c r="E9" s="15"/>
      <c r="F9" s="15"/>
    </row>
    <row r="10" spans="1:6" ht="16" customHeight="1" x14ac:dyDescent="0.2">
      <c r="A10" s="40" t="s">
        <v>92</v>
      </c>
      <c r="B10" s="15"/>
      <c r="C10" s="15"/>
      <c r="D10" s="46">
        <v>0</v>
      </c>
      <c r="E10" s="15"/>
      <c r="F10" s="15"/>
    </row>
    <row r="11" spans="1:6" ht="16" customHeight="1" x14ac:dyDescent="0.2">
      <c r="A11" s="40" t="s">
        <v>93</v>
      </c>
      <c r="B11" s="15"/>
      <c r="C11" s="15"/>
      <c r="D11" s="46">
        <v>0</v>
      </c>
      <c r="E11" s="15"/>
      <c r="F11" s="15"/>
    </row>
    <row r="12" spans="1:6" x14ac:dyDescent="0.2">
      <c r="A12" t="s">
        <v>94</v>
      </c>
      <c r="B12" s="15"/>
      <c r="C12" s="15"/>
      <c r="D12" s="46">
        <v>0</v>
      </c>
      <c r="E12" s="15"/>
      <c r="F12" s="15"/>
    </row>
    <row r="13" spans="1:6" ht="16" customHeight="1" x14ac:dyDescent="0.2">
      <c r="A13" s="40" t="s">
        <v>95</v>
      </c>
      <c r="B13" s="15"/>
      <c r="C13" s="15"/>
      <c r="D13" s="46">
        <v>0</v>
      </c>
      <c r="E13" s="15"/>
      <c r="F13" s="15"/>
    </row>
    <row r="14" spans="1:6" ht="16" customHeight="1" x14ac:dyDescent="0.2">
      <c r="A14" s="40" t="s">
        <v>96</v>
      </c>
      <c r="B14" s="15"/>
      <c r="C14" s="15"/>
      <c r="D14" s="46">
        <v>0</v>
      </c>
      <c r="E14" s="15"/>
      <c r="F14" s="15"/>
    </row>
    <row r="15" spans="1:6" ht="16" customHeight="1" x14ac:dyDescent="0.2">
      <c r="A15" s="40" t="s">
        <v>97</v>
      </c>
      <c r="B15" s="15"/>
      <c r="C15" s="15"/>
      <c r="D15" s="46">
        <v>0</v>
      </c>
      <c r="E15" s="15"/>
      <c r="F15" s="15"/>
    </row>
    <row r="16" spans="1:6" ht="16" customHeight="1" x14ac:dyDescent="0.2">
      <c r="A16" s="40" t="s">
        <v>98</v>
      </c>
      <c r="B16" s="15"/>
      <c r="C16" s="15"/>
      <c r="D16" s="46">
        <v>0</v>
      </c>
      <c r="E16" s="15"/>
      <c r="F16" s="15"/>
    </row>
    <row r="17" spans="1:6" ht="16" customHeight="1" x14ac:dyDescent="0.2">
      <c r="A17" s="41" t="s">
        <v>99</v>
      </c>
      <c r="B17" s="21">
        <v>0</v>
      </c>
      <c r="C17" s="21">
        <v>0</v>
      </c>
      <c r="D17" s="46">
        <v>0</v>
      </c>
      <c r="E17" s="21">
        <v>0</v>
      </c>
      <c r="F17" s="21">
        <v>0</v>
      </c>
    </row>
    <row r="18" spans="1:6" ht="16" customHeight="1" x14ac:dyDescent="0.2">
      <c r="A18" s="41" t="s">
        <v>99</v>
      </c>
      <c r="B18" s="21">
        <v>0</v>
      </c>
      <c r="C18" s="21">
        <v>0</v>
      </c>
      <c r="D18" s="46">
        <v>0</v>
      </c>
      <c r="E18" s="21">
        <v>0</v>
      </c>
      <c r="F18" s="21">
        <v>0</v>
      </c>
    </row>
    <row r="19" spans="1:6" ht="16" customHeight="1" x14ac:dyDescent="0.2">
      <c r="A19" s="40" t="s">
        <v>100</v>
      </c>
      <c r="B19" s="15"/>
      <c r="C19" s="15"/>
      <c r="D19" s="46">
        <v>0</v>
      </c>
      <c r="E19" s="15"/>
      <c r="F19" s="15"/>
    </row>
    <row r="20" spans="1:6" x14ac:dyDescent="0.2">
      <c r="A20" t="s">
        <v>101</v>
      </c>
      <c r="B20" s="15"/>
      <c r="C20" s="15"/>
      <c r="D20" s="31"/>
      <c r="E20" s="15"/>
      <c r="F20" s="21">
        <v>0</v>
      </c>
    </row>
    <row r="21" spans="1:6" x14ac:dyDescent="0.2">
      <c r="A21" t="s">
        <v>112</v>
      </c>
      <c r="B21" s="15"/>
      <c r="C21" s="15"/>
      <c r="D21" s="31"/>
      <c r="E21" s="15"/>
      <c r="F21" s="21">
        <v>0</v>
      </c>
    </row>
    <row r="22" spans="1:6" x14ac:dyDescent="0.2">
      <c r="A22" t="s">
        <v>121</v>
      </c>
      <c r="B22" s="15"/>
      <c r="C22" s="15"/>
      <c r="D22" s="31"/>
      <c r="E22" s="15"/>
      <c r="F22" s="21">
        <v>0</v>
      </c>
    </row>
    <row r="23" spans="1:6" s="9" customFormat="1" x14ac:dyDescent="0.2">
      <c r="A23" s="9" t="s">
        <v>190</v>
      </c>
      <c r="B23" s="18">
        <f>SUM(B4:B22)</f>
        <v>0</v>
      </c>
      <c r="C23" s="18">
        <f>SUM(C4:C22)</f>
        <v>0</v>
      </c>
      <c r="D23" s="18">
        <f>SUM(D4:D22)</f>
        <v>0</v>
      </c>
      <c r="E23" s="18">
        <f>SUM(E4:E22)</f>
        <v>0</v>
      </c>
      <c r="F23" s="18">
        <f>SUM(F4:F22)</f>
        <v>0</v>
      </c>
    </row>
    <row r="24" spans="1:6" x14ac:dyDescent="0.2">
      <c r="A24" t="s">
        <v>276</v>
      </c>
      <c r="B24" s="15"/>
      <c r="C24" s="15"/>
      <c r="D24" s="31"/>
      <c r="E24" s="15"/>
      <c r="F24" s="21">
        <v>0</v>
      </c>
    </row>
    <row r="25" spans="1:6" x14ac:dyDescent="0.2">
      <c r="A25" s="11" t="s">
        <v>131</v>
      </c>
      <c r="B25" s="17"/>
      <c r="C25" s="17"/>
      <c r="D25" s="47">
        <v>0</v>
      </c>
      <c r="E25" s="17"/>
      <c r="F25" s="48">
        <v>0</v>
      </c>
    </row>
    <row r="26" spans="1:6" x14ac:dyDescent="0.2">
      <c r="A26" s="11" t="s">
        <v>136</v>
      </c>
      <c r="B26" s="17"/>
      <c r="C26" s="17"/>
      <c r="D26" s="47">
        <v>0</v>
      </c>
      <c r="E26" s="17"/>
      <c r="F26" s="48">
        <v>0</v>
      </c>
    </row>
    <row r="27" spans="1:6" x14ac:dyDescent="0.2">
      <c r="A27" t="s">
        <v>264</v>
      </c>
      <c r="B27" s="15"/>
      <c r="C27" s="15"/>
      <c r="D27" s="46">
        <v>0</v>
      </c>
      <c r="E27" s="15"/>
      <c r="F27" s="21">
        <v>0</v>
      </c>
    </row>
    <row r="28" spans="1:6" x14ac:dyDescent="0.2">
      <c r="A28" t="s">
        <v>144</v>
      </c>
      <c r="B28" s="15"/>
      <c r="C28" s="15"/>
      <c r="D28" s="46">
        <v>0</v>
      </c>
      <c r="E28" s="15"/>
      <c r="F28" s="21">
        <v>0</v>
      </c>
    </row>
    <row r="29" spans="1:6" x14ac:dyDescent="0.2">
      <c r="A29" t="s">
        <v>150</v>
      </c>
      <c r="B29" s="15"/>
      <c r="C29" s="15"/>
      <c r="D29" s="46">
        <v>0</v>
      </c>
      <c r="E29" s="15"/>
      <c r="F29" s="21">
        <v>0</v>
      </c>
    </row>
    <row r="30" spans="1:6" x14ac:dyDescent="0.2">
      <c r="A30" t="s">
        <v>155</v>
      </c>
      <c r="B30" s="15"/>
      <c r="C30" s="15"/>
      <c r="D30" s="46">
        <v>0</v>
      </c>
      <c r="E30" s="15"/>
      <c r="F30" s="21">
        <v>0</v>
      </c>
    </row>
    <row r="31" spans="1:6" x14ac:dyDescent="0.2">
      <c r="A31" t="s">
        <v>158</v>
      </c>
      <c r="B31" s="15"/>
      <c r="C31" s="15"/>
      <c r="D31" s="46">
        <v>0</v>
      </c>
      <c r="E31" s="15"/>
      <c r="F31" s="21">
        <v>0</v>
      </c>
    </row>
    <row r="32" spans="1:6" x14ac:dyDescent="0.2">
      <c r="A32" t="s">
        <v>181</v>
      </c>
      <c r="B32" s="15"/>
      <c r="C32" s="15"/>
      <c r="D32" s="46">
        <v>0</v>
      </c>
      <c r="E32" s="15"/>
      <c r="F32" s="21">
        <v>0</v>
      </c>
    </row>
    <row r="33" spans="1:6" s="9" customFormat="1" x14ac:dyDescent="0.2">
      <c r="A33" s="9" t="s">
        <v>191</v>
      </c>
      <c r="B33" s="18">
        <f>SUM(B24:B32)</f>
        <v>0</v>
      </c>
      <c r="C33" s="18">
        <f>SUM(C24:C32)</f>
        <v>0</v>
      </c>
      <c r="D33" s="18">
        <f>SUM(D24:D32)</f>
        <v>0</v>
      </c>
      <c r="E33" s="18">
        <f>SUM(E24:E32)</f>
        <v>0</v>
      </c>
      <c r="F33" s="18">
        <f>SUM(F24:F32)</f>
        <v>0</v>
      </c>
    </row>
    <row r="34" spans="1:6" s="9" customFormat="1" x14ac:dyDescent="0.2">
      <c r="A34" s="9" t="s">
        <v>192</v>
      </c>
      <c r="B34" s="18">
        <f>B23+B33</f>
        <v>0</v>
      </c>
      <c r="C34" s="18">
        <f>C23+C33</f>
        <v>0</v>
      </c>
      <c r="D34" s="18">
        <f>D23+D33</f>
        <v>0</v>
      </c>
      <c r="E34" s="18">
        <f>E23+E33</f>
        <v>0</v>
      </c>
      <c r="F34" s="18">
        <f>F23+F33</f>
        <v>0</v>
      </c>
    </row>
    <row r="38" spans="1:6" x14ac:dyDescent="0.2">
      <c r="A38" s="9" t="s">
        <v>38</v>
      </c>
    </row>
    <row r="39" spans="1:6" x14ac:dyDescent="0.2">
      <c r="A39" t="s">
        <v>129</v>
      </c>
      <c r="B39" t="s">
        <v>193</v>
      </c>
    </row>
    <row r="40" spans="1:6" x14ac:dyDescent="0.2">
      <c r="A40" t="s">
        <v>194</v>
      </c>
      <c r="B40" t="s">
        <v>195</v>
      </c>
    </row>
    <row r="41" spans="1:6" x14ac:dyDescent="0.2">
      <c r="A41" t="s">
        <v>196</v>
      </c>
      <c r="B41" t="s">
        <v>197</v>
      </c>
    </row>
    <row r="42" spans="1:6" x14ac:dyDescent="0.2">
      <c r="A42" t="s">
        <v>198</v>
      </c>
      <c r="B42" t="s">
        <v>199</v>
      </c>
    </row>
    <row r="43" spans="1:6" x14ac:dyDescent="0.2">
      <c r="A43" t="s">
        <v>182</v>
      </c>
      <c r="B43" t="s">
        <v>277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baseColWidth="10" defaultColWidth="8.83203125" defaultRowHeight="15" x14ac:dyDescent="0.2"/>
  <sheetData>
    <row r="1" spans="1:2" x14ac:dyDescent="0.2">
      <c r="A1" t="s">
        <v>200</v>
      </c>
      <c r="B1" t="s">
        <v>201</v>
      </c>
    </row>
    <row r="2" spans="1:2" x14ac:dyDescent="0.2">
      <c r="A2" t="s">
        <v>73</v>
      </c>
      <c r="B2" t="s">
        <v>129</v>
      </c>
    </row>
    <row r="3" spans="1:2" x14ac:dyDescent="0.2">
      <c r="A3" t="s">
        <v>85</v>
      </c>
      <c r="B3" t="s">
        <v>160</v>
      </c>
    </row>
    <row r="4" spans="1:2" x14ac:dyDescent="0.2">
      <c r="A4" t="s">
        <v>88</v>
      </c>
      <c r="B4" t="s">
        <v>146</v>
      </c>
    </row>
    <row r="5" spans="1:2" x14ac:dyDescent="0.2">
      <c r="A5" t="s">
        <v>89</v>
      </c>
      <c r="B5" t="s">
        <v>156</v>
      </c>
    </row>
    <row r="6" spans="1:2" x14ac:dyDescent="0.2">
      <c r="A6" t="s">
        <v>90</v>
      </c>
      <c r="B6" t="s">
        <v>182</v>
      </c>
    </row>
    <row r="7" spans="1:2" x14ac:dyDescent="0.2">
      <c r="A7" t="s">
        <v>91</v>
      </c>
      <c r="B7" s="7"/>
    </row>
    <row r="8" spans="1:2" x14ac:dyDescent="0.2">
      <c r="A8" t="s">
        <v>92</v>
      </c>
      <c r="B8" s="7"/>
    </row>
    <row r="9" spans="1:2" x14ac:dyDescent="0.2">
      <c r="A9" t="s">
        <v>93</v>
      </c>
      <c r="B9" s="7"/>
    </row>
    <row r="10" spans="1:2" x14ac:dyDescent="0.2">
      <c r="A10" t="s">
        <v>94</v>
      </c>
      <c r="B10" s="7"/>
    </row>
    <row r="11" spans="1:2" x14ac:dyDescent="0.2">
      <c r="A11" t="s">
        <v>95</v>
      </c>
      <c r="B11" s="7"/>
    </row>
    <row r="12" spans="1:2" x14ac:dyDescent="0.2">
      <c r="A12" t="s">
        <v>96</v>
      </c>
      <c r="B12" s="7"/>
    </row>
    <row r="13" spans="1:2" x14ac:dyDescent="0.2">
      <c r="A13" t="s">
        <v>97</v>
      </c>
      <c r="B13" s="7"/>
    </row>
    <row r="14" spans="1:2" x14ac:dyDescent="0.2">
      <c r="A14" t="s">
        <v>98</v>
      </c>
      <c r="B14" s="7"/>
    </row>
    <row r="15" spans="1:2" x14ac:dyDescent="0.2">
      <c r="A15" t="s">
        <v>99</v>
      </c>
      <c r="B15" s="7"/>
    </row>
    <row r="16" spans="1:2" x14ac:dyDescent="0.2">
      <c r="A16" t="s">
        <v>99</v>
      </c>
      <c r="B16" s="7"/>
    </row>
    <row r="17" spans="1:2" x14ac:dyDescent="0.2">
      <c r="A17" t="s">
        <v>100</v>
      </c>
      <c r="B17" s="7"/>
    </row>
    <row r="18" spans="1:2" x14ac:dyDescent="0.2">
      <c r="A18" t="s">
        <v>101</v>
      </c>
      <c r="B18" s="7"/>
    </row>
    <row r="19" spans="1:2" x14ac:dyDescent="0.2">
      <c r="A19" t="s">
        <v>112</v>
      </c>
      <c r="B19" s="7"/>
    </row>
    <row r="20" spans="1:2" x14ac:dyDescent="0.2">
      <c r="A20" t="s">
        <v>121</v>
      </c>
      <c r="B20" s="7"/>
    </row>
    <row r="21" spans="1:2" x14ac:dyDescent="0.2">
      <c r="A21" t="s">
        <v>126</v>
      </c>
      <c r="B21" s="7"/>
    </row>
    <row r="22" spans="1:2" x14ac:dyDescent="0.2">
      <c r="A22" t="s">
        <v>131</v>
      </c>
      <c r="B22" s="7"/>
    </row>
    <row r="23" spans="1:2" x14ac:dyDescent="0.2">
      <c r="A23" t="s">
        <v>136</v>
      </c>
      <c r="B23" s="7"/>
    </row>
    <row r="24" spans="1:2" x14ac:dyDescent="0.2">
      <c r="A24" t="s">
        <v>141</v>
      </c>
      <c r="B24" s="7"/>
    </row>
    <row r="25" spans="1:2" x14ac:dyDescent="0.2">
      <c r="A25" t="s">
        <v>144</v>
      </c>
      <c r="B25" s="7"/>
    </row>
    <row r="26" spans="1:2" x14ac:dyDescent="0.2">
      <c r="A26" t="s">
        <v>150</v>
      </c>
      <c r="B26" s="7"/>
    </row>
    <row r="27" spans="1:2" x14ac:dyDescent="0.2">
      <c r="A27" t="s">
        <v>155</v>
      </c>
      <c r="B27" s="7"/>
    </row>
    <row r="28" spans="1:2" x14ac:dyDescent="0.2">
      <c r="A28" t="s">
        <v>158</v>
      </c>
      <c r="B28" s="7"/>
    </row>
    <row r="29" spans="1:2" x14ac:dyDescent="0.2">
      <c r="A29" t="s">
        <v>181</v>
      </c>
      <c r="B29" s="7"/>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70"/>
  <sheetViews>
    <sheetView workbookViewId="0">
      <pane ySplit="2" topLeftCell="A3" activePane="bottomLeft" state="frozen"/>
      <selection pane="bottomLeft" activeCell="B1" sqref="B1"/>
    </sheetView>
  </sheetViews>
  <sheetFormatPr baseColWidth="10" defaultColWidth="8.83203125" defaultRowHeight="15" x14ac:dyDescent="0.2"/>
  <cols>
    <col min="1" max="1" width="66.5" customWidth="1"/>
    <col min="2" max="4" width="20" customWidth="1"/>
    <col min="6" max="6" width="32" customWidth="1"/>
    <col min="7" max="7" width="15" customWidth="1"/>
    <col min="27" max="27" width="13.1640625" customWidth="1"/>
    <col min="29" max="29" width="14.5" customWidth="1"/>
  </cols>
  <sheetData>
    <row r="1" spans="1:29" ht="19" customHeight="1" x14ac:dyDescent="0.25">
      <c r="A1" s="1" t="s">
        <v>202</v>
      </c>
      <c r="B1" s="7"/>
      <c r="C1" s="7"/>
      <c r="D1" s="7"/>
      <c r="E1" s="7"/>
      <c r="F1" s="28" t="s">
        <v>203</v>
      </c>
      <c r="G1" s="23" t="s">
        <v>204</v>
      </c>
      <c r="H1" s="7"/>
      <c r="I1" s="7"/>
      <c r="J1" s="7"/>
      <c r="K1" s="7"/>
      <c r="L1" s="7"/>
      <c r="M1" s="7"/>
      <c r="N1" s="7"/>
      <c r="O1" s="7"/>
      <c r="P1" s="7"/>
      <c r="Q1" s="7"/>
      <c r="R1" s="7"/>
      <c r="S1" s="7"/>
      <c r="T1" s="7"/>
      <c r="U1" s="7"/>
      <c r="V1" s="7"/>
      <c r="W1" s="7"/>
      <c r="X1" s="7"/>
      <c r="Y1" s="7"/>
      <c r="Z1" s="49" t="s">
        <v>205</v>
      </c>
      <c r="AA1" s="24"/>
      <c r="AB1" s="24"/>
      <c r="AC1" s="24"/>
    </row>
    <row r="2" spans="1:29" x14ac:dyDescent="0.2">
      <c r="A2" s="2" t="s">
        <v>189</v>
      </c>
      <c r="B2" s="2" t="s">
        <v>206</v>
      </c>
      <c r="C2" s="2" t="s">
        <v>207</v>
      </c>
      <c r="D2" s="2" t="s">
        <v>208</v>
      </c>
      <c r="E2" s="7"/>
      <c r="F2" s="29" t="s">
        <v>209</v>
      </c>
      <c r="G2" s="30" t="e">
        <f>SUM(AA3:AA18)</f>
        <v>#DIV/0!</v>
      </c>
      <c r="H2" s="7"/>
      <c r="I2" s="7"/>
      <c r="J2" s="7"/>
      <c r="K2" s="7"/>
      <c r="L2" s="7"/>
      <c r="M2" s="7"/>
      <c r="N2" s="7"/>
      <c r="O2" s="7"/>
      <c r="P2" s="7"/>
      <c r="Q2" s="7"/>
      <c r="R2" s="7"/>
      <c r="S2" s="7"/>
      <c r="T2" s="7"/>
      <c r="U2" s="7"/>
      <c r="V2" s="7"/>
      <c r="W2" s="7"/>
      <c r="X2" s="7"/>
      <c r="Y2" s="7"/>
      <c r="Z2" s="24"/>
      <c r="AA2" s="49" t="s">
        <v>205</v>
      </c>
      <c r="AB2" s="24"/>
      <c r="AC2" s="24"/>
    </row>
    <row r="3" spans="1:29" x14ac:dyDescent="0.2">
      <c r="A3" t="s">
        <v>73</v>
      </c>
      <c r="B3" s="24">
        <f>SUMIFS(Inputs!$C$15:$C$162, Inputs!$B$15:$B$162, "Direct", Inputs!$D$15:$D$162, A3)</f>
        <v>0</v>
      </c>
      <c r="C3" s="24" t="e">
        <f t="shared" ref="C3:C30" si="0">IF($G$1="Yes", AC3-B3, AA3-B3)</f>
        <v>#DIV/0!</v>
      </c>
      <c r="D3" s="24" t="e">
        <f t="shared" ref="D3:D30" si="1">IF($G$1="Yes", AC3, AA3)</f>
        <v>#DIV/0!</v>
      </c>
      <c r="E3" s="7"/>
      <c r="F3" s="29" t="s">
        <v>210</v>
      </c>
      <c r="G3" s="30" t="e">
        <f>SUM(AA19,AA20,AA21)</f>
        <v>#DIV/0!</v>
      </c>
      <c r="H3" s="7"/>
      <c r="I3" s="7"/>
      <c r="J3" s="7"/>
      <c r="K3" s="7"/>
      <c r="L3" s="7"/>
      <c r="M3" s="7"/>
      <c r="N3" s="7"/>
      <c r="O3" s="7"/>
      <c r="P3" s="7"/>
      <c r="Q3" s="7"/>
      <c r="R3" s="7"/>
      <c r="S3" s="7"/>
      <c r="T3" s="7"/>
      <c r="U3" s="7"/>
      <c r="V3" s="7"/>
      <c r="W3" s="7"/>
      <c r="X3" s="7"/>
      <c r="Y3" s="7"/>
      <c r="Z3" s="24"/>
      <c r="AA3" s="24" t="e">
        <f>IF(1&lt;= 19, B3+((SUMIFS(Inputs!$C$15:$C$162, Inputs!$B$15:$B$162, "Indirect", Inputs!$E$15:$E$162, "Headcount"))*IFERROR(INDEX('Allocation Drivers'!$B$4:$B$22, MATCH(A3, 'Allocation Drivers'!$A$4:$A$22,0))/'Allocation Drivers'!$B$23,0)+(SUMIFS(Inputs!$C$15:$C$162, Inputs!$B$15:$B$162, "Indirect", Inputs!$E$15:$E$162, "Floor Space"))*IFERROR(INDEX('Allocation Drivers'!$C$4:$C$22, MATCH(A3, 'Allocation Drivers'!$A$4:$A$22,0))/'Allocation Drivers'!$C$23,0)+(SUMIFS(Inputs!$C$15:$C$162, Inputs!$B$15:$B$162, "Indirect", Inputs!$E$15:$E$162, "Finance Time"))*IFERROR(INDEX('Allocation Drivers'!$D$4:$D$22, MATCH(A3, 'Allocation Drivers'!$A$4:$A$22,0))/'Allocation Drivers'!$D$23,0)+(SUMIFS(Inputs!$C$15:$C$162, Inputs!$B$15:$B$162, "Indirect", Inputs!$E$15:$E$162, "Meals Provided"))*IFERROR(INDEX('Allocation Drivers'!$E$4:$E$22, MATCH(A3, 'Allocation Drivers'!$A$4:$A$22,0))/'Allocation Drivers'!$E$23,0)+(SUMIFS(Inputs!$C$15:$C$162, Inputs!$B$15:$B$162, "Indirect", Inputs!$E$15:$E$162, "Clinical Time"))*IFERROR(INDEX('Allocation Drivers'!$F$4:$F$22, MATCH(A3, 'Allocation Drivers'!$A$4:$A$22,0))/'Allocation Drivers'!$F$23,0)), 0)</f>
        <v>#DIV/0!</v>
      </c>
      <c r="AB3" s="24"/>
      <c r="AC3" s="24" t="e">
        <f>IF(1&lt;=16, AA3+AA3/$G$2*$G$3, 0)</f>
        <v>#DIV/0!</v>
      </c>
    </row>
    <row r="4" spans="1:29" ht="16" customHeight="1" x14ac:dyDescent="0.2">
      <c r="A4" s="40" t="s">
        <v>85</v>
      </c>
      <c r="B4" s="24">
        <f>SUMIFS(Inputs!$C$15:$C$162, Inputs!$B$15:$B$162, "Direct", Inputs!$D$15:$D$162, A4)</f>
        <v>0</v>
      </c>
      <c r="C4" s="24" t="e">
        <f t="shared" si="0"/>
        <v>#DIV/0!</v>
      </c>
      <c r="D4" s="24" t="e">
        <f t="shared" si="1"/>
        <v>#DIV/0!</v>
      </c>
      <c r="E4" s="7"/>
      <c r="F4" s="7"/>
      <c r="G4" s="7"/>
      <c r="H4" s="7"/>
      <c r="I4" s="7"/>
      <c r="J4" s="7"/>
      <c r="K4" s="7"/>
      <c r="L4" s="7"/>
      <c r="M4" s="7"/>
      <c r="N4" s="7"/>
      <c r="O4" s="7"/>
      <c r="P4" s="7"/>
      <c r="Q4" s="7"/>
      <c r="R4" s="7"/>
      <c r="S4" s="7"/>
      <c r="T4" s="7"/>
      <c r="U4" s="7"/>
      <c r="V4" s="7"/>
      <c r="W4" s="7"/>
      <c r="X4" s="7"/>
      <c r="Y4" s="7"/>
      <c r="Z4" s="24"/>
      <c r="AA4" s="24" t="e">
        <f>IF(2&lt;= 19, B4+((SUMIFS(Inputs!$C$15:$C$162, Inputs!$B$15:$B$162, "Indirect", Inputs!$E$15:$E$162, "Headcount"))*IFERROR(INDEX('Allocation Drivers'!$B$4:$B$22, MATCH(A4, 'Allocation Drivers'!$A$4:$A$22,0))/'Allocation Drivers'!$B$23,0)+(SUMIFS(Inputs!$C$15:$C$162, Inputs!$B$15:$B$162, "Indirect", Inputs!$E$15:$E$162, "Floor Space"))*IFERROR(INDEX('Allocation Drivers'!$C$4:$C$22, MATCH(A4, 'Allocation Drivers'!$A$4:$A$22,0))/'Allocation Drivers'!$C$23,0)+(SUMIFS(Inputs!$C$15:$C$162, Inputs!$B$15:$B$162, "Indirect", Inputs!$E$15:$E$162, "Finance Time"))*IFERROR(INDEX('Allocation Drivers'!$D$4:$D$22, MATCH(A4, 'Allocation Drivers'!$A$4:$A$22,0))/'Allocation Drivers'!$D$23,0)+(SUMIFS(Inputs!$C$15:$C$162, Inputs!$B$15:$B$162, "Indirect", Inputs!$E$15:$E$162, "Meals Provided"))*IFERROR(INDEX('Allocation Drivers'!$E$4:$E$22, MATCH(A4, 'Allocation Drivers'!$A$4:$A$22,0))/'Allocation Drivers'!$E$23,0)+(SUMIFS(Inputs!$C$15:$C$162, Inputs!$B$15:$B$162, "Indirect", Inputs!$E$15:$E$162, "Clinical Time"))*IFERROR(INDEX('Allocation Drivers'!$F$4:$F$22, MATCH(A4, 'Allocation Drivers'!$A$4:$A$22,0))/'Allocation Drivers'!$F$23,0)), 0)</f>
        <v>#DIV/0!</v>
      </c>
      <c r="AB4" s="24"/>
      <c r="AC4" s="24" t="e">
        <f>IF(2&lt;=16, AA4+AA4/$G$2*$G$3, 0)</f>
        <v>#DIV/0!</v>
      </c>
    </row>
    <row r="5" spans="1:29" ht="16" customHeight="1" x14ac:dyDescent="0.2">
      <c r="A5" s="40" t="s">
        <v>88</v>
      </c>
      <c r="B5" s="24">
        <f>SUMIFS(Inputs!$C$15:$C$162, Inputs!$B$15:$B$162, "Direct", Inputs!$D$15:$D$162, A5)</f>
        <v>0</v>
      </c>
      <c r="C5" s="24" t="e">
        <f t="shared" si="0"/>
        <v>#DIV/0!</v>
      </c>
      <c r="D5" s="24" t="e">
        <f t="shared" si="1"/>
        <v>#DIV/0!</v>
      </c>
      <c r="E5" s="7"/>
      <c r="F5" s="7"/>
      <c r="G5" s="7" t="e">
        <f>G2+G3</f>
        <v>#DIV/0!</v>
      </c>
      <c r="H5" s="7"/>
      <c r="I5" s="7"/>
      <c r="J5" s="7"/>
      <c r="K5" s="7"/>
      <c r="L5" s="7"/>
      <c r="M5" s="7"/>
      <c r="N5" s="7"/>
      <c r="O5" s="7"/>
      <c r="P5" s="7"/>
      <c r="Q5" s="7"/>
      <c r="R5" s="7"/>
      <c r="S5" s="7"/>
      <c r="T5" s="7"/>
      <c r="U5" s="7"/>
      <c r="V5" s="7"/>
      <c r="W5" s="7"/>
      <c r="X5" s="7"/>
      <c r="Y5" s="7"/>
      <c r="Z5" s="24"/>
      <c r="AA5" s="24" t="e">
        <f>IF(3&lt;= 19, B5+((SUMIFS(Inputs!$C$15:$C$162, Inputs!$B$15:$B$162, "Indirect", Inputs!$E$15:$E$162, "Headcount"))*IFERROR(INDEX('Allocation Drivers'!$B$4:$B$22, MATCH(A5, 'Allocation Drivers'!$A$4:$A$22,0))/'Allocation Drivers'!$B$23,0)+(SUMIFS(Inputs!$C$15:$C$162, Inputs!$B$15:$B$162, "Indirect", Inputs!$E$15:$E$162, "Floor Space"))*IFERROR(INDEX('Allocation Drivers'!$C$4:$C$22, MATCH(A5, 'Allocation Drivers'!$A$4:$A$22,0))/'Allocation Drivers'!$C$23,0)+(SUMIFS(Inputs!$C$15:$C$162, Inputs!$B$15:$B$162, "Indirect", Inputs!$E$15:$E$162, "Finance Time"))*IFERROR(INDEX('Allocation Drivers'!$D$4:$D$22, MATCH(A5, 'Allocation Drivers'!$A$4:$A$22,0))/'Allocation Drivers'!$D$23,0)+(SUMIFS(Inputs!$C$15:$C$162, Inputs!$B$15:$B$162, "Indirect", Inputs!$E$15:$E$162, "Meals Provided"))*IFERROR(INDEX('Allocation Drivers'!$E$4:$E$22, MATCH(A5, 'Allocation Drivers'!$A$4:$A$22,0))/'Allocation Drivers'!$E$23,0)+(SUMIFS(Inputs!$C$15:$C$162, Inputs!$B$15:$B$162, "Indirect", Inputs!$E$15:$E$162, "Clinical Time"))*IFERROR(INDEX('Allocation Drivers'!$F$4:$F$22, MATCH(A5, 'Allocation Drivers'!$A$4:$A$22,0))/'Allocation Drivers'!$F$23,0)), 0)</f>
        <v>#DIV/0!</v>
      </c>
      <c r="AB5" s="24"/>
      <c r="AC5" s="24" t="e">
        <f>IF(3&lt;=16, AA5+AA5/$G$2*$G$3, 0)</f>
        <v>#DIV/0!</v>
      </c>
    </row>
    <row r="6" spans="1:29" ht="16" customHeight="1" x14ac:dyDescent="0.2">
      <c r="A6" s="40" t="s">
        <v>89</v>
      </c>
      <c r="B6" s="24">
        <f>SUMIFS(Inputs!$C$15:$C$162, Inputs!$B$15:$B$162, "Direct", Inputs!$D$15:$D$162, A6)</f>
        <v>0</v>
      </c>
      <c r="C6" s="24" t="e">
        <f t="shared" si="0"/>
        <v>#DIV/0!</v>
      </c>
      <c r="D6" s="24" t="e">
        <f t="shared" si="1"/>
        <v>#DIV/0!</v>
      </c>
      <c r="E6" s="7"/>
      <c r="F6" s="7"/>
      <c r="G6" s="7"/>
      <c r="H6" s="7"/>
      <c r="I6" s="7"/>
      <c r="J6" s="7"/>
      <c r="K6" s="7"/>
      <c r="L6" s="7"/>
      <c r="M6" s="7"/>
      <c r="N6" s="7"/>
      <c r="O6" s="7"/>
      <c r="P6" s="7"/>
      <c r="Q6" s="7"/>
      <c r="R6" s="7"/>
      <c r="S6" s="7"/>
      <c r="T6" s="7"/>
      <c r="U6" s="7"/>
      <c r="V6" s="7"/>
      <c r="W6" s="7"/>
      <c r="X6" s="7"/>
      <c r="Y6" s="7"/>
      <c r="Z6" s="24"/>
      <c r="AA6" s="24" t="e">
        <f>IF(4&lt;= 19, B6+((SUMIFS(Inputs!$C$15:$C$162, Inputs!$B$15:$B$162, "Indirect", Inputs!$E$15:$E$162, "Headcount"))*IFERROR(INDEX('Allocation Drivers'!$B$4:$B$22, MATCH(A6, 'Allocation Drivers'!$A$4:$A$22,0))/'Allocation Drivers'!$B$23,0)+(SUMIFS(Inputs!$C$15:$C$162, Inputs!$B$15:$B$162, "Indirect", Inputs!$E$15:$E$162, "Floor Space"))*IFERROR(INDEX('Allocation Drivers'!$C$4:$C$22, MATCH(A6, 'Allocation Drivers'!$A$4:$A$22,0))/'Allocation Drivers'!$C$23,0)+(SUMIFS(Inputs!$C$15:$C$162, Inputs!$B$15:$B$162, "Indirect", Inputs!$E$15:$E$162, "Finance Time"))*IFERROR(INDEX('Allocation Drivers'!$D$4:$D$22, MATCH(A6, 'Allocation Drivers'!$A$4:$A$22,0))/'Allocation Drivers'!$D$23,0)+(SUMIFS(Inputs!$C$15:$C$162, Inputs!$B$15:$B$162, "Indirect", Inputs!$E$15:$E$162, "Meals Provided"))*IFERROR(INDEX('Allocation Drivers'!$E$4:$E$22, MATCH(A6, 'Allocation Drivers'!$A$4:$A$22,0))/'Allocation Drivers'!$E$23,0)+(SUMIFS(Inputs!$C$15:$C$162, Inputs!$B$15:$B$162, "Indirect", Inputs!$E$15:$E$162, "Clinical Time"))*IFERROR(INDEX('Allocation Drivers'!$F$4:$F$22, MATCH(A6, 'Allocation Drivers'!$A$4:$A$22,0))/'Allocation Drivers'!$F$23,0)), 0)</f>
        <v>#DIV/0!</v>
      </c>
      <c r="AB6" s="24"/>
      <c r="AC6" s="24" t="e">
        <f>IF(4&lt;=16, AA6+AA6/$G$2*$G$3, 0)</f>
        <v>#DIV/0!</v>
      </c>
    </row>
    <row r="7" spans="1:29" ht="16" customHeight="1" x14ac:dyDescent="0.2">
      <c r="A7" s="40" t="s">
        <v>90</v>
      </c>
      <c r="B7" s="24">
        <f>SUMIFS(Inputs!$C$15:$C$162, Inputs!$B$15:$B$162, "Direct", Inputs!$D$15:$D$162, A7)</f>
        <v>0</v>
      </c>
      <c r="C7" s="24" t="e">
        <f t="shared" si="0"/>
        <v>#DIV/0!</v>
      </c>
      <c r="D7" s="24" t="e">
        <f t="shared" si="1"/>
        <v>#DIV/0!</v>
      </c>
      <c r="E7" s="7"/>
      <c r="F7" s="7"/>
      <c r="G7" s="7"/>
      <c r="H7" s="7"/>
      <c r="I7" s="7"/>
      <c r="J7" s="7"/>
      <c r="K7" s="7"/>
      <c r="L7" s="7"/>
      <c r="M7" s="7"/>
      <c r="N7" s="7"/>
      <c r="O7" s="7"/>
      <c r="P7" s="7"/>
      <c r="Q7" s="7"/>
      <c r="R7" s="7"/>
      <c r="S7" s="7"/>
      <c r="T7" s="7"/>
      <c r="U7" s="7"/>
      <c r="V7" s="7"/>
      <c r="W7" s="7"/>
      <c r="X7" s="7"/>
      <c r="Y7" s="7"/>
      <c r="Z7" s="24"/>
      <c r="AA7" s="24" t="e">
        <f>IF(5&lt;= 19, B7+((SUMIFS(Inputs!$C$15:$C$162, Inputs!$B$15:$B$162, "Indirect", Inputs!$E$15:$E$162, "Headcount"))*IFERROR(INDEX('Allocation Drivers'!$B$4:$B$22, MATCH(A7, 'Allocation Drivers'!$A$4:$A$22,0))/'Allocation Drivers'!$B$23,0)+(SUMIFS(Inputs!$C$15:$C$162, Inputs!$B$15:$B$162, "Indirect", Inputs!$E$15:$E$162, "Floor Space"))*IFERROR(INDEX('Allocation Drivers'!$C$4:$C$22, MATCH(A7, 'Allocation Drivers'!$A$4:$A$22,0))/'Allocation Drivers'!$C$23,0)+(SUMIFS(Inputs!$C$15:$C$162, Inputs!$B$15:$B$162, "Indirect", Inputs!$E$15:$E$162, "Finance Time"))*IFERROR(INDEX('Allocation Drivers'!$D$4:$D$22, MATCH(A7, 'Allocation Drivers'!$A$4:$A$22,0))/'Allocation Drivers'!$D$23,0)+(SUMIFS(Inputs!$C$15:$C$162, Inputs!$B$15:$B$162, "Indirect", Inputs!$E$15:$E$162, "Meals Provided"))*IFERROR(INDEX('Allocation Drivers'!$E$4:$E$22, MATCH(A7, 'Allocation Drivers'!$A$4:$A$22,0))/'Allocation Drivers'!$E$23,0)+(SUMIFS(Inputs!$C$15:$C$162, Inputs!$B$15:$B$162, "Indirect", Inputs!$E$15:$E$162, "Clinical Time"))*IFERROR(INDEX('Allocation Drivers'!$F$4:$F$22, MATCH(A7, 'Allocation Drivers'!$A$4:$A$22,0))/'Allocation Drivers'!$F$23,0)), 0)</f>
        <v>#DIV/0!</v>
      </c>
      <c r="AB7" s="24"/>
      <c r="AC7" s="24" t="e">
        <f>IF(5&lt;=16, AA7+AA7/$G$2*$G$3, 0)</f>
        <v>#DIV/0!</v>
      </c>
    </row>
    <row r="8" spans="1:29" ht="16" customHeight="1" x14ac:dyDescent="0.2">
      <c r="A8" s="40" t="s">
        <v>91</v>
      </c>
      <c r="B8" s="24">
        <f>SUMIFS(Inputs!$C$15:$C$162, Inputs!$B$15:$B$162, "Direct", Inputs!$D$15:$D$162, A8)</f>
        <v>0</v>
      </c>
      <c r="C8" s="24" t="e">
        <f t="shared" si="0"/>
        <v>#DIV/0!</v>
      </c>
      <c r="D8" s="24" t="e">
        <f t="shared" si="1"/>
        <v>#DIV/0!</v>
      </c>
      <c r="E8" s="7"/>
      <c r="F8" s="7"/>
      <c r="G8" s="7" t="e">
        <f>Inputs!B7-'Total costs after allocation'!G5</f>
        <v>#DIV/0!</v>
      </c>
      <c r="H8" s="10" t="s">
        <v>260</v>
      </c>
      <c r="I8" s="7"/>
      <c r="J8" s="7"/>
      <c r="K8" s="7"/>
      <c r="L8" s="7"/>
      <c r="M8" s="7"/>
      <c r="N8" s="7"/>
      <c r="O8" s="7"/>
      <c r="P8" s="7"/>
      <c r="Q8" s="7"/>
      <c r="R8" s="7"/>
      <c r="S8" s="7"/>
      <c r="T8" s="7"/>
      <c r="U8" s="7"/>
      <c r="V8" s="7"/>
      <c r="W8" s="7"/>
      <c r="X8" s="7"/>
      <c r="Y8" s="7"/>
      <c r="Z8" s="24"/>
      <c r="AA8" s="24" t="e">
        <f>IF(6&lt;= 19, B8+((SUMIFS(Inputs!$C$15:$C$162, Inputs!$B$15:$B$162, "Indirect", Inputs!$E$15:$E$162, "Headcount"))*IFERROR(INDEX('Allocation Drivers'!$B$4:$B$22, MATCH(A8, 'Allocation Drivers'!$A$4:$A$22,0))/'Allocation Drivers'!$B$23,0)+(SUMIFS(Inputs!$C$15:$C$162, Inputs!$B$15:$B$162, "Indirect", Inputs!$E$15:$E$162, "Floor Space"))*IFERROR(INDEX('Allocation Drivers'!$C$4:$C$22, MATCH(A8, 'Allocation Drivers'!$A$4:$A$22,0))/'Allocation Drivers'!$C$23,0)+(SUMIFS(Inputs!$C$15:$C$162, Inputs!$B$15:$B$162, "Indirect", Inputs!$E$15:$E$162, "Finance Time"))*IFERROR(INDEX('Allocation Drivers'!$D$4:$D$22, MATCH(A8, 'Allocation Drivers'!$A$4:$A$22,0))/'Allocation Drivers'!$D$23,0)+(SUMIFS(Inputs!$C$15:$C$162, Inputs!$B$15:$B$162, "Indirect", Inputs!$E$15:$E$162, "Meals Provided"))*IFERROR(INDEX('Allocation Drivers'!$E$4:$E$22, MATCH(A8, 'Allocation Drivers'!$A$4:$A$22,0))/'Allocation Drivers'!$E$23,0)+(SUMIFS(Inputs!$C$15:$C$162, Inputs!$B$15:$B$162, "Indirect", Inputs!$E$15:$E$162, "Clinical Time"))*IFERROR(INDEX('Allocation Drivers'!$F$4:$F$22, MATCH(A8, 'Allocation Drivers'!$A$4:$A$22,0))/'Allocation Drivers'!$F$23,0)), 0)</f>
        <v>#DIV/0!</v>
      </c>
      <c r="AB8" s="24"/>
      <c r="AC8" s="24" t="e">
        <f>IF(6&lt;=16, AA8+AA8/$G$2*$G$3, 0)</f>
        <v>#DIV/0!</v>
      </c>
    </row>
    <row r="9" spans="1:29" ht="16" customHeight="1" x14ac:dyDescent="0.2">
      <c r="A9" s="40" t="s">
        <v>92</v>
      </c>
      <c r="B9" s="24">
        <f>SUMIFS(Inputs!$C$15:$C$162, Inputs!$B$15:$B$162, "Direct", Inputs!$D$15:$D$162, A9)</f>
        <v>0</v>
      </c>
      <c r="C9" s="24" t="e">
        <f t="shared" si="0"/>
        <v>#DIV/0!</v>
      </c>
      <c r="D9" s="24" t="e">
        <f t="shared" si="1"/>
        <v>#DIV/0!</v>
      </c>
      <c r="E9" s="7"/>
      <c r="F9" s="7"/>
      <c r="G9" s="7"/>
      <c r="H9" s="7"/>
      <c r="I9" s="7"/>
      <c r="J9" s="7"/>
      <c r="K9" s="7"/>
      <c r="L9" s="7"/>
      <c r="M9" s="7"/>
      <c r="N9" s="7"/>
      <c r="O9" s="7"/>
      <c r="P9" s="7"/>
      <c r="Q9" s="7"/>
      <c r="R9" s="7"/>
      <c r="S9" s="7"/>
      <c r="T9" s="7"/>
      <c r="U9" s="7"/>
      <c r="V9" s="7"/>
      <c r="W9" s="7"/>
      <c r="X9" s="7"/>
      <c r="Y9" s="7"/>
      <c r="Z9" s="24"/>
      <c r="AA9" s="24" t="e">
        <f>IF(7&lt;= 19, B9+((SUMIFS(Inputs!$C$15:$C$162, Inputs!$B$15:$B$162, "Indirect", Inputs!$E$15:$E$162, "Headcount"))*IFERROR(INDEX('Allocation Drivers'!$B$4:$B$22, MATCH(A9, 'Allocation Drivers'!$A$4:$A$22,0))/'Allocation Drivers'!$B$23,0)+(SUMIFS(Inputs!$C$15:$C$162, Inputs!$B$15:$B$162, "Indirect", Inputs!$E$15:$E$162, "Floor Space"))*IFERROR(INDEX('Allocation Drivers'!$C$4:$C$22, MATCH(A9, 'Allocation Drivers'!$A$4:$A$22,0))/'Allocation Drivers'!$C$23,0)+(SUMIFS(Inputs!$C$15:$C$162, Inputs!$B$15:$B$162, "Indirect", Inputs!$E$15:$E$162, "Finance Time"))*IFERROR(INDEX('Allocation Drivers'!$D$4:$D$22, MATCH(A9, 'Allocation Drivers'!$A$4:$A$22,0))/'Allocation Drivers'!$D$23,0)+(SUMIFS(Inputs!$C$15:$C$162, Inputs!$B$15:$B$162, "Indirect", Inputs!$E$15:$E$162, "Meals Provided"))*IFERROR(INDEX('Allocation Drivers'!$E$4:$E$22, MATCH(A9, 'Allocation Drivers'!$A$4:$A$22,0))/'Allocation Drivers'!$E$23,0)+(SUMIFS(Inputs!$C$15:$C$162, Inputs!$B$15:$B$162, "Indirect", Inputs!$E$15:$E$162, "Clinical Time"))*IFERROR(INDEX('Allocation Drivers'!$F$4:$F$22, MATCH(A9, 'Allocation Drivers'!$A$4:$A$22,0))/'Allocation Drivers'!$F$23,0)), 0)</f>
        <v>#DIV/0!</v>
      </c>
      <c r="AB9" s="24"/>
      <c r="AC9" s="24" t="e">
        <f>IF(7&lt;=16, AA9+AA9/$G$2*$G$3, 0)</f>
        <v>#DIV/0!</v>
      </c>
    </row>
    <row r="10" spans="1:29" ht="16" customHeight="1" x14ac:dyDescent="0.2">
      <c r="A10" s="40" t="s">
        <v>93</v>
      </c>
      <c r="B10" s="24">
        <f>SUMIFS(Inputs!$C$15:$C$162, Inputs!$B$15:$B$162, "Direct", Inputs!$D$15:$D$162, A10)</f>
        <v>0</v>
      </c>
      <c r="C10" s="24" t="e">
        <f t="shared" si="0"/>
        <v>#DIV/0!</v>
      </c>
      <c r="D10" s="24" t="e">
        <f t="shared" si="1"/>
        <v>#DIV/0!</v>
      </c>
      <c r="E10" s="7"/>
      <c r="F10" s="7"/>
      <c r="G10" s="7"/>
      <c r="H10" s="7"/>
      <c r="I10" s="7"/>
      <c r="J10" s="7"/>
      <c r="K10" s="7"/>
      <c r="L10" s="7"/>
      <c r="M10" s="7"/>
      <c r="N10" s="7"/>
      <c r="O10" s="7"/>
      <c r="P10" s="7"/>
      <c r="Q10" s="7"/>
      <c r="R10" s="7"/>
      <c r="S10" s="7"/>
      <c r="T10" s="7"/>
      <c r="U10" s="7"/>
      <c r="V10" s="7"/>
      <c r="W10" s="7"/>
      <c r="X10" s="7"/>
      <c r="Y10" s="7"/>
      <c r="Z10" s="24"/>
      <c r="AA10" s="24" t="e">
        <f>IF(8&lt;= 19, B10+((SUMIFS(Inputs!$C$15:$C$162, Inputs!$B$15:$B$162, "Indirect", Inputs!$E$15:$E$162, "Headcount"))*IFERROR(INDEX('Allocation Drivers'!$B$4:$B$22, MATCH(A10, 'Allocation Drivers'!$A$4:$A$22,0))/'Allocation Drivers'!$B$23,0)+(SUMIFS(Inputs!$C$15:$C$162, Inputs!$B$15:$B$162, "Indirect", Inputs!$E$15:$E$162, "Floor Space"))*IFERROR(INDEX('Allocation Drivers'!$C$4:$C$22, MATCH(A10, 'Allocation Drivers'!$A$4:$A$22,0))/'Allocation Drivers'!$C$23,0)+(SUMIFS(Inputs!$C$15:$C$162, Inputs!$B$15:$B$162, "Indirect", Inputs!$E$15:$E$162, "Finance Time"))*IFERROR(INDEX('Allocation Drivers'!$D$4:$D$22, MATCH(A10, 'Allocation Drivers'!$A$4:$A$22,0))/'Allocation Drivers'!$D$23,0)+(SUMIFS(Inputs!$C$15:$C$162, Inputs!$B$15:$B$162, "Indirect", Inputs!$E$15:$E$162, "Meals Provided"))*IFERROR(INDEX('Allocation Drivers'!$E$4:$E$22, MATCH(A10, 'Allocation Drivers'!$A$4:$A$22,0))/'Allocation Drivers'!$E$23,0)+(SUMIFS(Inputs!$C$15:$C$162, Inputs!$B$15:$B$162, "Indirect", Inputs!$E$15:$E$162, "Clinical Time"))*IFERROR(INDEX('Allocation Drivers'!$F$4:$F$22, MATCH(A10, 'Allocation Drivers'!$A$4:$A$22,0))/'Allocation Drivers'!$F$23,0)), 0)</f>
        <v>#DIV/0!</v>
      </c>
      <c r="AB10" s="24"/>
      <c r="AC10" s="24" t="e">
        <f>IF(8&lt;=16, AA10+AA10/$G$2*$G$3, 0)</f>
        <v>#DIV/0!</v>
      </c>
    </row>
    <row r="11" spans="1:29" x14ac:dyDescent="0.2">
      <c r="A11" t="s">
        <v>94</v>
      </c>
      <c r="B11" s="24">
        <f>SUMIFS(Inputs!$C$15:$C$162, Inputs!$B$15:$B$162, "Direct", Inputs!$D$15:$D$162, A11)</f>
        <v>0</v>
      </c>
      <c r="C11" s="24" t="e">
        <f t="shared" si="0"/>
        <v>#DIV/0!</v>
      </c>
      <c r="D11" s="24" t="e">
        <f t="shared" si="1"/>
        <v>#DIV/0!</v>
      </c>
      <c r="E11" s="7"/>
      <c r="F11" s="7"/>
      <c r="G11" s="7"/>
      <c r="H11" s="7"/>
      <c r="I11" s="7"/>
      <c r="J11" s="7"/>
      <c r="K11" s="7"/>
      <c r="L11" s="7"/>
      <c r="M11" s="7"/>
      <c r="N11" s="7"/>
      <c r="O11" s="7"/>
      <c r="P11" s="7"/>
      <c r="Q11" s="7"/>
      <c r="R11" s="7"/>
      <c r="S11" s="7"/>
      <c r="T11" s="7"/>
      <c r="U11" s="7"/>
      <c r="V11" s="7"/>
      <c r="W11" s="7"/>
      <c r="X11" s="7"/>
      <c r="Y11" s="7"/>
      <c r="Z11" s="24"/>
      <c r="AA11" s="24" t="e">
        <f>IF(9&lt;= 19, B11+((SUMIFS(Inputs!$C$15:$C$162, Inputs!$B$15:$B$162, "Indirect", Inputs!$E$15:$E$162, "Headcount"))*IFERROR(INDEX('Allocation Drivers'!$B$4:$B$22, MATCH(A11, 'Allocation Drivers'!$A$4:$A$22,0))/'Allocation Drivers'!$B$23,0)+(SUMIFS(Inputs!$C$15:$C$162, Inputs!$B$15:$B$162, "Indirect", Inputs!$E$15:$E$162, "Floor Space"))*IFERROR(INDEX('Allocation Drivers'!$C$4:$C$22, MATCH(A11, 'Allocation Drivers'!$A$4:$A$22,0))/'Allocation Drivers'!$C$23,0)+(SUMIFS(Inputs!$C$15:$C$162, Inputs!$B$15:$B$162, "Indirect", Inputs!$E$15:$E$162, "Finance Time"))*IFERROR(INDEX('Allocation Drivers'!$D$4:$D$22, MATCH(A11, 'Allocation Drivers'!$A$4:$A$22,0))/'Allocation Drivers'!$D$23,0)+(SUMIFS(Inputs!$C$15:$C$162, Inputs!$B$15:$B$162, "Indirect", Inputs!$E$15:$E$162, "Meals Provided"))*IFERROR(INDEX('Allocation Drivers'!$E$4:$E$22, MATCH(A11, 'Allocation Drivers'!$A$4:$A$22,0))/'Allocation Drivers'!$E$23,0)+(SUMIFS(Inputs!$C$15:$C$162, Inputs!$B$15:$B$162, "Indirect", Inputs!$E$15:$E$162, "Clinical Time"))*IFERROR(INDEX('Allocation Drivers'!$F$4:$F$22, MATCH(A11, 'Allocation Drivers'!$A$4:$A$22,0))/'Allocation Drivers'!$F$23,0)), 0)</f>
        <v>#DIV/0!</v>
      </c>
      <c r="AB11" s="24"/>
      <c r="AC11" s="24" t="e">
        <f>IF(9&lt;=16, AA11+AA11/$G$2*$G$3, 0)</f>
        <v>#DIV/0!</v>
      </c>
    </row>
    <row r="12" spans="1:29" ht="16" customHeight="1" x14ac:dyDescent="0.2">
      <c r="A12" s="40" t="s">
        <v>95</v>
      </c>
      <c r="B12" s="24">
        <f>SUMIFS(Inputs!$C$15:$C$162, Inputs!$B$15:$B$162, "Direct", Inputs!$D$15:$D$162, A12)</f>
        <v>0</v>
      </c>
      <c r="C12" s="24" t="e">
        <f t="shared" si="0"/>
        <v>#DIV/0!</v>
      </c>
      <c r="D12" s="24" t="e">
        <f t="shared" si="1"/>
        <v>#DIV/0!</v>
      </c>
      <c r="E12" s="7"/>
      <c r="F12" s="7"/>
      <c r="G12" s="7"/>
      <c r="H12" s="7"/>
      <c r="I12" s="7"/>
      <c r="J12" s="7"/>
      <c r="K12" s="7"/>
      <c r="L12" s="7"/>
      <c r="M12" s="7"/>
      <c r="N12" s="7"/>
      <c r="O12" s="7"/>
      <c r="P12" s="7"/>
      <c r="Q12" s="7"/>
      <c r="R12" s="7"/>
      <c r="S12" s="7"/>
      <c r="T12" s="7"/>
      <c r="U12" s="7"/>
      <c r="V12" s="7"/>
      <c r="W12" s="7"/>
      <c r="X12" s="7"/>
      <c r="Y12" s="7"/>
      <c r="Z12" s="24"/>
      <c r="AA12" s="24" t="e">
        <f>IF(10&lt;= 19, B12+((SUMIFS(Inputs!$C$15:$C$162, Inputs!$B$15:$B$162, "Indirect", Inputs!$E$15:$E$162, "Headcount"))*IFERROR(INDEX('Allocation Drivers'!$B$4:$B$22, MATCH(A12, 'Allocation Drivers'!$A$4:$A$22,0))/'Allocation Drivers'!$B$23,0)+(SUMIFS(Inputs!$C$15:$C$162, Inputs!$B$15:$B$162, "Indirect", Inputs!$E$15:$E$162, "Floor Space"))*IFERROR(INDEX('Allocation Drivers'!$C$4:$C$22, MATCH(A12, 'Allocation Drivers'!$A$4:$A$22,0))/'Allocation Drivers'!$C$23,0)+(SUMIFS(Inputs!$C$15:$C$162, Inputs!$B$15:$B$162, "Indirect", Inputs!$E$15:$E$162, "Finance Time"))*IFERROR(INDEX('Allocation Drivers'!$D$4:$D$22, MATCH(A12, 'Allocation Drivers'!$A$4:$A$22,0))/'Allocation Drivers'!$D$23,0)+(SUMIFS(Inputs!$C$15:$C$162, Inputs!$B$15:$B$162, "Indirect", Inputs!$E$15:$E$162, "Meals Provided"))*IFERROR(INDEX('Allocation Drivers'!$E$4:$E$22, MATCH(A12, 'Allocation Drivers'!$A$4:$A$22,0))/'Allocation Drivers'!$E$23,0)+(SUMIFS(Inputs!$C$15:$C$162, Inputs!$B$15:$B$162, "Indirect", Inputs!$E$15:$E$162, "Clinical Time"))*IFERROR(INDEX('Allocation Drivers'!$F$4:$F$22, MATCH(A12, 'Allocation Drivers'!$A$4:$A$22,0))/'Allocation Drivers'!$F$23,0)), 0)</f>
        <v>#DIV/0!</v>
      </c>
      <c r="AB12" s="24"/>
      <c r="AC12" s="24" t="e">
        <f>IF(10&lt;=16, AA12+AA12/$G$2*$G$3, 0)</f>
        <v>#DIV/0!</v>
      </c>
    </row>
    <row r="13" spans="1:29" ht="16" customHeight="1" x14ac:dyDescent="0.2">
      <c r="A13" s="40" t="s">
        <v>96</v>
      </c>
      <c r="B13" s="24">
        <f>SUMIFS(Inputs!$C$15:$C$162, Inputs!$B$15:$B$162, "Direct", Inputs!$D$15:$D$162, A13)</f>
        <v>0</v>
      </c>
      <c r="C13" s="24" t="e">
        <f t="shared" si="0"/>
        <v>#DIV/0!</v>
      </c>
      <c r="D13" s="24" t="e">
        <f t="shared" si="1"/>
        <v>#DIV/0!</v>
      </c>
      <c r="E13" s="7"/>
      <c r="F13" s="7"/>
      <c r="G13" s="7"/>
      <c r="H13" s="7"/>
      <c r="I13" s="7"/>
      <c r="J13" s="7"/>
      <c r="K13" s="7"/>
      <c r="L13" s="7"/>
      <c r="M13" s="7"/>
      <c r="N13" s="7"/>
      <c r="O13" s="7"/>
      <c r="P13" s="7"/>
      <c r="Q13" s="7"/>
      <c r="R13" s="7"/>
      <c r="S13" s="7"/>
      <c r="T13" s="7"/>
      <c r="U13" s="7"/>
      <c r="V13" s="7"/>
      <c r="W13" s="7"/>
      <c r="X13" s="7"/>
      <c r="Y13" s="7"/>
      <c r="Z13" s="24"/>
      <c r="AA13" s="24" t="e">
        <f>IF(11&lt;= 19, B13+((SUMIFS(Inputs!$C$15:$C$162, Inputs!$B$15:$B$162, "Indirect", Inputs!$E$15:$E$162, "Headcount"))*IFERROR(INDEX('Allocation Drivers'!$B$4:$B$22, MATCH(A13, 'Allocation Drivers'!$A$4:$A$22,0))/'Allocation Drivers'!$B$23,0)+(SUMIFS(Inputs!$C$15:$C$162, Inputs!$B$15:$B$162, "Indirect", Inputs!$E$15:$E$162, "Floor Space"))*IFERROR(INDEX('Allocation Drivers'!$C$4:$C$22, MATCH(A13, 'Allocation Drivers'!$A$4:$A$22,0))/'Allocation Drivers'!$C$23,0)+(SUMIFS(Inputs!$C$15:$C$162, Inputs!$B$15:$B$162, "Indirect", Inputs!$E$15:$E$162, "Finance Time"))*IFERROR(INDEX('Allocation Drivers'!$D$4:$D$22, MATCH(A13, 'Allocation Drivers'!$A$4:$A$22,0))/'Allocation Drivers'!$D$23,0)+(SUMIFS(Inputs!$C$15:$C$162, Inputs!$B$15:$B$162, "Indirect", Inputs!$E$15:$E$162, "Meals Provided"))*IFERROR(INDEX('Allocation Drivers'!$E$4:$E$22, MATCH(A13, 'Allocation Drivers'!$A$4:$A$22,0))/'Allocation Drivers'!$E$23,0)+(SUMIFS(Inputs!$C$15:$C$162, Inputs!$B$15:$B$162, "Indirect", Inputs!$E$15:$E$162, "Clinical Time"))*IFERROR(INDEX('Allocation Drivers'!$F$4:$F$22, MATCH(A13, 'Allocation Drivers'!$A$4:$A$22,0))/'Allocation Drivers'!$F$23,0)), 0)</f>
        <v>#DIV/0!</v>
      </c>
      <c r="AB13" s="24"/>
      <c r="AC13" s="24" t="e">
        <f>IF(11&lt;=16, AA13+AA13/$G$2*$G$3, 0)</f>
        <v>#DIV/0!</v>
      </c>
    </row>
    <row r="14" spans="1:29" ht="16" customHeight="1" x14ac:dyDescent="0.2">
      <c r="A14" s="40" t="s">
        <v>97</v>
      </c>
      <c r="B14" s="24">
        <f>SUMIFS(Inputs!$C$15:$C$162, Inputs!$B$15:$B$162, "Direct", Inputs!$D$15:$D$162, A14)</f>
        <v>0</v>
      </c>
      <c r="C14" s="24" t="e">
        <f t="shared" si="0"/>
        <v>#DIV/0!</v>
      </c>
      <c r="D14" s="24" t="e">
        <f t="shared" si="1"/>
        <v>#DIV/0!</v>
      </c>
      <c r="E14" s="7"/>
      <c r="F14" s="7"/>
      <c r="G14" s="7"/>
      <c r="H14" s="7"/>
      <c r="I14" s="7"/>
      <c r="J14" s="7"/>
      <c r="K14" s="7"/>
      <c r="L14" s="7"/>
      <c r="M14" s="7"/>
      <c r="N14" s="7"/>
      <c r="O14" s="7"/>
      <c r="P14" s="7"/>
      <c r="Q14" s="7"/>
      <c r="R14" s="7"/>
      <c r="S14" s="7"/>
      <c r="T14" s="7"/>
      <c r="U14" s="7"/>
      <c r="V14" s="7"/>
      <c r="W14" s="7"/>
      <c r="X14" s="7"/>
      <c r="Y14" s="7"/>
      <c r="Z14" s="24"/>
      <c r="AA14" s="24" t="e">
        <f>IF(12&lt;= 19, B14+((SUMIFS(Inputs!$C$15:$C$162, Inputs!$B$15:$B$162, "Indirect", Inputs!$E$15:$E$162, "Headcount"))*IFERROR(INDEX('Allocation Drivers'!$B$4:$B$22, MATCH(A14, 'Allocation Drivers'!$A$4:$A$22,0))/'Allocation Drivers'!$B$23,0)+(SUMIFS(Inputs!$C$15:$C$162, Inputs!$B$15:$B$162, "Indirect", Inputs!$E$15:$E$162, "Floor Space"))*IFERROR(INDEX('Allocation Drivers'!$C$4:$C$22, MATCH(A14, 'Allocation Drivers'!$A$4:$A$22,0))/'Allocation Drivers'!$C$23,0)+(SUMIFS(Inputs!$C$15:$C$162, Inputs!$B$15:$B$162, "Indirect", Inputs!$E$15:$E$162, "Finance Time"))*IFERROR(INDEX('Allocation Drivers'!$D$4:$D$22, MATCH(A14, 'Allocation Drivers'!$A$4:$A$22,0))/'Allocation Drivers'!$D$23,0)+(SUMIFS(Inputs!$C$15:$C$162, Inputs!$B$15:$B$162, "Indirect", Inputs!$E$15:$E$162, "Meals Provided"))*IFERROR(INDEX('Allocation Drivers'!$E$4:$E$22, MATCH(A14, 'Allocation Drivers'!$A$4:$A$22,0))/'Allocation Drivers'!$E$23,0)+(SUMIFS(Inputs!$C$15:$C$162, Inputs!$B$15:$B$162, "Indirect", Inputs!$E$15:$E$162, "Clinical Time"))*IFERROR(INDEX('Allocation Drivers'!$F$4:$F$22, MATCH(A14, 'Allocation Drivers'!$A$4:$A$22,0))/'Allocation Drivers'!$F$23,0)), 0)</f>
        <v>#DIV/0!</v>
      </c>
      <c r="AB14" s="24"/>
      <c r="AC14" s="24" t="e">
        <f>IF(12&lt;=16, AA14+AA14/$G$2*$G$3, 0)</f>
        <v>#DIV/0!</v>
      </c>
    </row>
    <row r="15" spans="1:29" ht="16" customHeight="1" x14ac:dyDescent="0.2">
      <c r="A15" s="40" t="s">
        <v>98</v>
      </c>
      <c r="B15" s="24">
        <f>SUMIFS(Inputs!$C$15:$C$162, Inputs!$B$15:$B$162, "Direct", Inputs!$D$15:$D$162, A15)</f>
        <v>0</v>
      </c>
      <c r="C15" s="24" t="e">
        <f t="shared" si="0"/>
        <v>#DIV/0!</v>
      </c>
      <c r="D15" s="24" t="e">
        <f t="shared" si="1"/>
        <v>#DIV/0!</v>
      </c>
      <c r="E15" s="7"/>
      <c r="F15" s="7"/>
      <c r="G15" s="7"/>
      <c r="H15" s="7"/>
      <c r="I15" s="7"/>
      <c r="J15" s="7"/>
      <c r="K15" s="7"/>
      <c r="L15" s="7"/>
      <c r="M15" s="7"/>
      <c r="N15" s="7"/>
      <c r="O15" s="7"/>
      <c r="P15" s="7"/>
      <c r="Q15" s="7"/>
      <c r="R15" s="7"/>
      <c r="S15" s="7"/>
      <c r="T15" s="7"/>
      <c r="U15" s="7"/>
      <c r="V15" s="7"/>
      <c r="W15" s="7"/>
      <c r="X15" s="7"/>
      <c r="Y15" s="7"/>
      <c r="Z15" s="24"/>
      <c r="AA15" s="24" t="e">
        <f>IF(13&lt;= 19, B15+((SUMIFS(Inputs!$C$15:$C$162, Inputs!$B$15:$B$162, "Indirect", Inputs!$E$15:$E$162, "Headcount"))*IFERROR(INDEX('Allocation Drivers'!$B$4:$B$22, MATCH(A15, 'Allocation Drivers'!$A$4:$A$22,0))/'Allocation Drivers'!$B$23,0)+(SUMIFS(Inputs!$C$15:$C$162, Inputs!$B$15:$B$162, "Indirect", Inputs!$E$15:$E$162, "Floor Space"))*IFERROR(INDEX('Allocation Drivers'!$C$4:$C$22, MATCH(A15, 'Allocation Drivers'!$A$4:$A$22,0))/'Allocation Drivers'!$C$23,0)+(SUMIFS(Inputs!$C$15:$C$162, Inputs!$B$15:$B$162, "Indirect", Inputs!$E$15:$E$162, "Finance Time"))*IFERROR(INDEX('Allocation Drivers'!$D$4:$D$22, MATCH(A15, 'Allocation Drivers'!$A$4:$A$22,0))/'Allocation Drivers'!$D$23,0)+(SUMIFS(Inputs!$C$15:$C$162, Inputs!$B$15:$B$162, "Indirect", Inputs!$E$15:$E$162, "Meals Provided"))*IFERROR(INDEX('Allocation Drivers'!$E$4:$E$22, MATCH(A15, 'Allocation Drivers'!$A$4:$A$22,0))/'Allocation Drivers'!$E$23,0)+(SUMIFS(Inputs!$C$15:$C$162, Inputs!$B$15:$B$162, "Indirect", Inputs!$E$15:$E$162, "Clinical Time"))*IFERROR(INDEX('Allocation Drivers'!$F$4:$F$22, MATCH(A15, 'Allocation Drivers'!$A$4:$A$22,0))/'Allocation Drivers'!$F$23,0)), 0)</f>
        <v>#DIV/0!</v>
      </c>
      <c r="AB15" s="24"/>
      <c r="AC15" s="24" t="e">
        <f>IF(13&lt;=16, AA15+AA15/$G$2*$G$3, 0)</f>
        <v>#DIV/0!</v>
      </c>
    </row>
    <row r="16" spans="1:29" ht="16" customHeight="1" x14ac:dyDescent="0.2">
      <c r="A16" s="41" t="s">
        <v>99</v>
      </c>
      <c r="B16" s="24">
        <f>SUMIFS(Inputs!$C$15:$C$162, Inputs!$B$15:$B$162, "Direct", Inputs!$D$15:$D$162, A16)</f>
        <v>0</v>
      </c>
      <c r="C16" s="24" t="e">
        <f t="shared" si="0"/>
        <v>#DIV/0!</v>
      </c>
      <c r="D16" s="24" t="e">
        <f t="shared" si="1"/>
        <v>#DIV/0!</v>
      </c>
      <c r="E16" s="7"/>
      <c r="F16" s="7"/>
      <c r="G16" s="7"/>
      <c r="H16" s="7"/>
      <c r="I16" s="7"/>
      <c r="J16" s="7"/>
      <c r="K16" s="7"/>
      <c r="L16" s="7"/>
      <c r="M16" s="7"/>
      <c r="N16" s="7"/>
      <c r="O16" s="7"/>
      <c r="P16" s="7"/>
      <c r="Q16" s="7"/>
      <c r="R16" s="7"/>
      <c r="S16" s="7"/>
      <c r="T16" s="7"/>
      <c r="U16" s="7"/>
      <c r="V16" s="7"/>
      <c r="W16" s="7"/>
      <c r="X16" s="7"/>
      <c r="Y16" s="7"/>
      <c r="Z16" s="24"/>
      <c r="AA16" s="24" t="e">
        <f>IF(14&lt;= 19, B16+((SUMIFS(Inputs!$C$15:$C$162, Inputs!$B$15:$B$162, "Indirect", Inputs!$E$15:$E$162, "Headcount"))*IFERROR(INDEX('Allocation Drivers'!$B$4:$B$22, MATCH(A16, 'Allocation Drivers'!$A$4:$A$22,0))/'Allocation Drivers'!$B$23,0)+(SUMIFS(Inputs!$C$15:$C$162, Inputs!$B$15:$B$162, "Indirect", Inputs!$E$15:$E$162, "Floor Space"))*IFERROR(INDEX('Allocation Drivers'!$C$4:$C$22, MATCH(A16, 'Allocation Drivers'!$A$4:$A$22,0))/'Allocation Drivers'!$C$23,0)+(SUMIFS(Inputs!$C$15:$C$162, Inputs!$B$15:$B$162, "Indirect", Inputs!$E$15:$E$162, "Finance Time"))*IFERROR(INDEX('Allocation Drivers'!$D$4:$D$22, MATCH(A16, 'Allocation Drivers'!$A$4:$A$22,0))/'Allocation Drivers'!$D$23,0)+(SUMIFS(Inputs!$C$15:$C$162, Inputs!$B$15:$B$162, "Indirect", Inputs!$E$15:$E$162, "Meals Provided"))*IFERROR(INDEX('Allocation Drivers'!$E$4:$E$22, MATCH(A16, 'Allocation Drivers'!$A$4:$A$22,0))/'Allocation Drivers'!$E$23,0)+(SUMIFS(Inputs!$C$15:$C$162, Inputs!$B$15:$B$162, "Indirect", Inputs!$E$15:$E$162, "Clinical Time"))*IFERROR(INDEX('Allocation Drivers'!$F$4:$F$22, MATCH(A16, 'Allocation Drivers'!$A$4:$A$22,0))/'Allocation Drivers'!$F$23,0)), 0)</f>
        <v>#DIV/0!</v>
      </c>
      <c r="AB16" s="24"/>
      <c r="AC16" s="24" t="e">
        <f>IF(14&lt;=16, AA16+AA16/$G$2*$G$3, 0)</f>
        <v>#DIV/0!</v>
      </c>
    </row>
    <row r="17" spans="1:29" ht="16" customHeight="1" x14ac:dyDescent="0.2">
      <c r="A17" s="41" t="s">
        <v>99</v>
      </c>
      <c r="B17" s="24">
        <f>SUMIFS(Inputs!$C$15:$C$162, Inputs!$B$15:$B$162, "Direct", Inputs!$D$15:$D$162, A17)</f>
        <v>0</v>
      </c>
      <c r="C17" s="24" t="e">
        <f t="shared" si="0"/>
        <v>#DIV/0!</v>
      </c>
      <c r="D17" s="24" t="e">
        <f t="shared" si="1"/>
        <v>#DIV/0!</v>
      </c>
      <c r="E17" s="7"/>
      <c r="F17" s="7"/>
      <c r="G17" s="7"/>
      <c r="H17" s="7"/>
      <c r="I17" s="7"/>
      <c r="J17" s="7"/>
      <c r="K17" s="7"/>
      <c r="L17" s="7"/>
      <c r="M17" s="7"/>
      <c r="N17" s="7"/>
      <c r="O17" s="7"/>
      <c r="P17" s="7"/>
      <c r="Q17" s="7"/>
      <c r="R17" s="7"/>
      <c r="S17" s="7"/>
      <c r="T17" s="7"/>
      <c r="U17" s="7"/>
      <c r="V17" s="7"/>
      <c r="W17" s="7"/>
      <c r="X17" s="7"/>
      <c r="Y17" s="7"/>
      <c r="Z17" s="24"/>
      <c r="AA17" s="24" t="e">
        <f>IF(15&lt;= 19, B17+((SUMIFS(Inputs!$C$15:$C$162, Inputs!$B$15:$B$162, "Indirect", Inputs!$E$15:$E$162, "Headcount"))*IFERROR(INDEX('Allocation Drivers'!$B$4:$B$22, MATCH(A17, 'Allocation Drivers'!$A$4:$A$22,0))/'Allocation Drivers'!$B$23,0)+(SUMIFS(Inputs!$C$15:$C$162, Inputs!$B$15:$B$162, "Indirect", Inputs!$E$15:$E$162, "Floor Space"))*IFERROR(INDEX('Allocation Drivers'!$C$4:$C$22, MATCH(A17, 'Allocation Drivers'!$A$4:$A$22,0))/'Allocation Drivers'!$C$23,0)+(SUMIFS(Inputs!$C$15:$C$162, Inputs!$B$15:$B$162, "Indirect", Inputs!$E$15:$E$162, "Finance Time"))*IFERROR(INDEX('Allocation Drivers'!$D$4:$D$22, MATCH(A17, 'Allocation Drivers'!$A$4:$A$22,0))/'Allocation Drivers'!$D$23,0)+(SUMIFS(Inputs!$C$15:$C$162, Inputs!$B$15:$B$162, "Indirect", Inputs!$E$15:$E$162, "Meals Provided"))*IFERROR(INDEX('Allocation Drivers'!$E$4:$E$22, MATCH(A17, 'Allocation Drivers'!$A$4:$A$22,0))/'Allocation Drivers'!$E$23,0)+(SUMIFS(Inputs!$C$15:$C$162, Inputs!$B$15:$B$162, "Indirect", Inputs!$E$15:$E$162, "Clinical Time"))*IFERROR(INDEX('Allocation Drivers'!$F$4:$F$22, MATCH(A17, 'Allocation Drivers'!$A$4:$A$22,0))/'Allocation Drivers'!$F$23,0)), 0)</f>
        <v>#DIV/0!</v>
      </c>
      <c r="AB17" s="24"/>
      <c r="AC17" s="24" t="e">
        <f>IF(15&lt;=16, AA17+AA17/$G$2*$G$3, 0)</f>
        <v>#DIV/0!</v>
      </c>
    </row>
    <row r="18" spans="1:29" ht="16" customHeight="1" x14ac:dyDescent="0.2">
      <c r="A18" s="40" t="s">
        <v>100</v>
      </c>
      <c r="B18" s="24">
        <f>SUMIFS(Inputs!$C$15:$C$162, Inputs!$B$15:$B$162, "Direct", Inputs!$D$15:$D$162, A18)</f>
        <v>0</v>
      </c>
      <c r="C18" s="24" t="e">
        <f t="shared" si="0"/>
        <v>#DIV/0!</v>
      </c>
      <c r="D18" s="24" t="e">
        <f t="shared" si="1"/>
        <v>#DIV/0!</v>
      </c>
      <c r="E18" s="7"/>
      <c r="F18" s="7"/>
      <c r="G18" s="7"/>
      <c r="H18" s="7"/>
      <c r="I18" s="7"/>
      <c r="J18" s="7"/>
      <c r="K18" s="7"/>
      <c r="L18" s="7"/>
      <c r="M18" s="7"/>
      <c r="N18" s="7"/>
      <c r="O18" s="7"/>
      <c r="P18" s="7"/>
      <c r="Q18" s="7"/>
      <c r="R18" s="7"/>
      <c r="S18" s="7"/>
      <c r="T18" s="7"/>
      <c r="U18" s="7"/>
      <c r="V18" s="7"/>
      <c r="W18" s="7"/>
      <c r="X18" s="7"/>
      <c r="Y18" s="7"/>
      <c r="Z18" s="24"/>
      <c r="AA18" s="24" t="e">
        <f>IF(16&lt;= 19, B18+((SUMIFS(Inputs!$C$15:$C$162, Inputs!$B$15:$B$162, "Indirect", Inputs!$E$15:$E$162, "Headcount"))*IFERROR(INDEX('Allocation Drivers'!$B$4:$B$22, MATCH(A18, 'Allocation Drivers'!$A$4:$A$22,0))/'Allocation Drivers'!$B$23,0)+(SUMIFS(Inputs!$C$15:$C$162, Inputs!$B$15:$B$162, "Indirect", Inputs!$E$15:$E$162, "Floor Space"))*IFERROR(INDEX('Allocation Drivers'!$C$4:$C$22, MATCH(A18, 'Allocation Drivers'!$A$4:$A$22,0))/'Allocation Drivers'!$C$23,0)+(SUMIFS(Inputs!$C$15:$C$162, Inputs!$B$15:$B$162, "Indirect", Inputs!$E$15:$E$162, "Finance Time"))*IFERROR(INDEX('Allocation Drivers'!$D$4:$D$22, MATCH(A18, 'Allocation Drivers'!$A$4:$A$22,0))/'Allocation Drivers'!$D$23,0)+(SUMIFS(Inputs!$C$15:$C$162, Inputs!$B$15:$B$162, "Indirect", Inputs!$E$15:$E$162, "Meals Provided"))*IFERROR(INDEX('Allocation Drivers'!$E$4:$E$22, MATCH(A18, 'Allocation Drivers'!$A$4:$A$22,0))/'Allocation Drivers'!$E$23,0)+(SUMIFS(Inputs!$C$15:$C$162, Inputs!$B$15:$B$162, "Indirect", Inputs!$E$15:$E$162, "Clinical Time"))*IFERROR(INDEX('Allocation Drivers'!$F$4:$F$22, MATCH(A18, 'Allocation Drivers'!$A$4:$A$22,0))/'Allocation Drivers'!$F$23,0)), 0)</f>
        <v>#DIV/0!</v>
      </c>
      <c r="AB18" s="24"/>
      <c r="AC18" s="24" t="e">
        <f>IF(16&lt;=16, AA18+AA18/$G$2*$G$3, 0)</f>
        <v>#DIV/0!</v>
      </c>
    </row>
    <row r="19" spans="1:29" x14ac:dyDescent="0.2">
      <c r="A19" t="s">
        <v>101</v>
      </c>
      <c r="B19" s="24">
        <f>SUMIFS(Inputs!$C$15:$C$162, Inputs!$B$15:$B$162, "Direct", Inputs!$D$15:$D$162, A19)</f>
        <v>0</v>
      </c>
      <c r="C19" s="24" t="e">
        <f t="shared" si="0"/>
        <v>#DIV/0!</v>
      </c>
      <c r="D19" s="24" t="e">
        <f t="shared" si="1"/>
        <v>#DIV/0!</v>
      </c>
      <c r="E19" s="7"/>
      <c r="F19" s="7"/>
      <c r="G19" s="7"/>
      <c r="H19" s="7"/>
      <c r="I19" s="7"/>
      <c r="J19" s="7"/>
      <c r="K19" s="7"/>
      <c r="L19" s="7"/>
      <c r="M19" s="7"/>
      <c r="N19" s="7"/>
      <c r="O19" s="7"/>
      <c r="P19" s="7"/>
      <c r="Q19" s="7"/>
      <c r="R19" s="7"/>
      <c r="S19" s="7"/>
      <c r="T19" s="7"/>
      <c r="U19" s="7"/>
      <c r="V19" s="7"/>
      <c r="W19" s="7"/>
      <c r="X19" s="7"/>
      <c r="Y19" s="7"/>
      <c r="Z19" s="24"/>
      <c r="AA19" s="24" t="e">
        <f>IF(17&lt;= 19, B19+((SUMIFS(Inputs!$C$15:$C$162, Inputs!$B$15:$B$162, "Indirect", Inputs!$E$15:$E$162, "Headcount"))*IFERROR(INDEX('Allocation Drivers'!$B$4:$B$22, MATCH(A19, 'Allocation Drivers'!$A$4:$A$22,0))/'Allocation Drivers'!$B$23,0)+(SUMIFS(Inputs!$C$15:$C$162, Inputs!$B$15:$B$162, "Indirect", Inputs!$E$15:$E$162, "Floor Space"))*IFERROR(INDEX('Allocation Drivers'!$C$4:$C$22, MATCH(A19, 'Allocation Drivers'!$A$4:$A$22,0))/'Allocation Drivers'!$C$23,0)+(SUMIFS(Inputs!$C$15:$C$162, Inputs!$B$15:$B$162, "Indirect", Inputs!$E$15:$E$162, "Finance Time"))*IFERROR(INDEX('Allocation Drivers'!$D$4:$D$22, MATCH(A19, 'Allocation Drivers'!$A$4:$A$22,0))/'Allocation Drivers'!$D$23,0)+(SUMIFS(Inputs!$C$15:$C$162, Inputs!$B$15:$B$162, "Indirect", Inputs!$E$15:$E$162, "Meals Provided"))*IFERROR(INDEX('Allocation Drivers'!$E$4:$E$22, MATCH(A19, 'Allocation Drivers'!$A$4:$A$22,0))/'Allocation Drivers'!$E$23,0)+(SUMIFS(Inputs!$C$15:$C$162, Inputs!$B$15:$B$162, "Indirect", Inputs!$E$15:$E$162, "Clinical Time"))*IFERROR(INDEX('Allocation Drivers'!$F$4:$F$22, MATCH(A19, 'Allocation Drivers'!$A$4:$A$22,0))/'Allocation Drivers'!$F$23,0)), 0)</f>
        <v>#DIV/0!</v>
      </c>
      <c r="AB19" s="24"/>
      <c r="AC19" s="24">
        <f>IF(17&lt;=16, AA19+AA19/$G$2*$G$3, 0)</f>
        <v>0</v>
      </c>
    </row>
    <row r="20" spans="1:29" x14ac:dyDescent="0.2">
      <c r="A20" t="s">
        <v>112</v>
      </c>
      <c r="B20" s="24">
        <f>SUMIFS(Inputs!$C$15:$C$162, Inputs!$B$15:$B$162, "Direct", Inputs!$D$15:$D$162, A20)</f>
        <v>0</v>
      </c>
      <c r="C20" s="24" t="e">
        <f t="shared" si="0"/>
        <v>#DIV/0!</v>
      </c>
      <c r="D20" s="24" t="e">
        <f t="shared" si="1"/>
        <v>#DIV/0!</v>
      </c>
      <c r="E20" s="7"/>
      <c r="F20" s="7"/>
      <c r="G20" s="7"/>
      <c r="H20" s="7"/>
      <c r="I20" s="7"/>
      <c r="J20" s="7"/>
      <c r="K20" s="7"/>
      <c r="L20" s="7"/>
      <c r="M20" s="7"/>
      <c r="N20" s="7"/>
      <c r="O20" s="7"/>
      <c r="P20" s="7"/>
      <c r="Q20" s="7"/>
      <c r="R20" s="7"/>
      <c r="S20" s="7"/>
      <c r="T20" s="7"/>
      <c r="U20" s="7"/>
      <c r="V20" s="7"/>
      <c r="W20" s="7"/>
      <c r="X20" s="7"/>
      <c r="Y20" s="7"/>
      <c r="Z20" s="24"/>
      <c r="AA20" s="24" t="e">
        <f>IF(18&lt;= 19, B20+((SUMIFS(Inputs!$C$15:$C$162, Inputs!$B$15:$B$162, "Indirect", Inputs!$E$15:$E$162, "Headcount"))*IFERROR(INDEX('Allocation Drivers'!$B$4:$B$22, MATCH(A20, 'Allocation Drivers'!$A$4:$A$22,0))/'Allocation Drivers'!$B$23,0)+(SUMIFS(Inputs!$C$15:$C$162, Inputs!$B$15:$B$162, "Indirect", Inputs!$E$15:$E$162, "Floor Space"))*IFERROR(INDEX('Allocation Drivers'!$C$4:$C$22, MATCH(A20, 'Allocation Drivers'!$A$4:$A$22,0))/'Allocation Drivers'!$C$23,0)+(SUMIFS(Inputs!$C$15:$C$162, Inputs!$B$15:$B$162, "Indirect", Inputs!$E$15:$E$162, "Finance Time"))*IFERROR(INDEX('Allocation Drivers'!$D$4:$D$22, MATCH(A20, 'Allocation Drivers'!$A$4:$A$22,0))/'Allocation Drivers'!$D$23,0)+(SUMIFS(Inputs!$C$15:$C$162, Inputs!$B$15:$B$162, "Indirect", Inputs!$E$15:$E$162, "Meals Provided"))*IFERROR(INDEX('Allocation Drivers'!$E$4:$E$22, MATCH(A20, 'Allocation Drivers'!$A$4:$A$22,0))/'Allocation Drivers'!$E$23,0)+(SUMIFS(Inputs!$C$15:$C$162, Inputs!$B$15:$B$162, "Indirect", Inputs!$E$15:$E$162, "Clinical Time"))*IFERROR(INDEX('Allocation Drivers'!$F$4:$F$22, MATCH(A20, 'Allocation Drivers'!$A$4:$A$22,0))/'Allocation Drivers'!$F$23,0)), 0)</f>
        <v>#DIV/0!</v>
      </c>
      <c r="AB20" s="24"/>
      <c r="AC20" s="24">
        <f>IF(18&lt;=16, AA20+AA20/$G$2*$G$3, 0)</f>
        <v>0</v>
      </c>
    </row>
    <row r="21" spans="1:29" x14ac:dyDescent="0.2">
      <c r="A21" t="s">
        <v>121</v>
      </c>
      <c r="B21" s="24">
        <f>SUMIFS(Inputs!$C$15:$C$162, Inputs!$B$15:$B$162, "Direct", Inputs!$D$15:$D$162, A21)</f>
        <v>0</v>
      </c>
      <c r="C21" s="24" t="e">
        <f t="shared" si="0"/>
        <v>#DIV/0!</v>
      </c>
      <c r="D21" s="24" t="e">
        <f t="shared" si="1"/>
        <v>#DIV/0!</v>
      </c>
      <c r="E21" s="7"/>
      <c r="F21" s="7"/>
      <c r="G21" s="7"/>
      <c r="H21" s="7"/>
      <c r="I21" s="7"/>
      <c r="J21" s="7"/>
      <c r="K21" s="7"/>
      <c r="L21" s="7"/>
      <c r="M21" s="7"/>
      <c r="N21" s="7"/>
      <c r="O21" s="7"/>
      <c r="P21" s="7"/>
      <c r="Q21" s="7"/>
      <c r="R21" s="7"/>
      <c r="S21" s="7"/>
      <c r="T21" s="7"/>
      <c r="U21" s="7"/>
      <c r="V21" s="7"/>
      <c r="W21" s="7"/>
      <c r="X21" s="7"/>
      <c r="Y21" s="7"/>
      <c r="Z21" s="24"/>
      <c r="AA21" s="24" t="e">
        <f>IF(19&lt;= 19, B21+((SUMIFS(Inputs!$C$15:$C$162, Inputs!$B$15:$B$162, "Indirect", Inputs!$E$15:$E$162, "Headcount"))*IFERROR(INDEX('Allocation Drivers'!$B$4:$B$22, MATCH(A21, 'Allocation Drivers'!$A$4:$A$22,0))/'Allocation Drivers'!$B$23,0)+(SUMIFS(Inputs!$C$15:$C$162, Inputs!$B$15:$B$162, "Indirect", Inputs!$E$15:$E$162, "Floor Space"))*IFERROR(INDEX('Allocation Drivers'!$C$4:$C$22, MATCH(A21, 'Allocation Drivers'!$A$4:$A$22,0))/'Allocation Drivers'!$C$23,0)+(SUMIFS(Inputs!$C$15:$C$162, Inputs!$B$15:$B$162, "Indirect", Inputs!$E$15:$E$162, "Finance Time"))*IFERROR(INDEX('Allocation Drivers'!$D$4:$D$22, MATCH(A21, 'Allocation Drivers'!$A$4:$A$22,0))/'Allocation Drivers'!$D$23,0)+(SUMIFS(Inputs!$C$15:$C$162, Inputs!$B$15:$B$162, "Indirect", Inputs!$E$15:$E$162, "Meals Provided"))*IFERROR(INDEX('Allocation Drivers'!$E$4:$E$22, MATCH(A21, 'Allocation Drivers'!$A$4:$A$22,0))/'Allocation Drivers'!$E$23,0)+(SUMIFS(Inputs!$C$15:$C$162, Inputs!$B$15:$B$162, "Indirect", Inputs!$E$15:$E$162, "Clinical Time"))*IFERROR(INDEX('Allocation Drivers'!$F$4:$F$22, MATCH(A21, 'Allocation Drivers'!$A$4:$A$22,0))/'Allocation Drivers'!$F$23,0)), 0)</f>
        <v>#DIV/0!</v>
      </c>
      <c r="AB21" s="24"/>
      <c r="AC21" s="24">
        <f>IF(19&lt;=16, AA21+AA21/$G$2*$G$3, 0)</f>
        <v>0</v>
      </c>
    </row>
    <row r="22" spans="1:29" x14ac:dyDescent="0.2">
      <c r="A22" t="s">
        <v>126</v>
      </c>
      <c r="B22" s="24">
        <f>SUMIFS(Inputs!$C$15:$C$162, Inputs!$B$15:$B$162, "Direct", Inputs!$D$15:$D$162,A22)</f>
        <v>0</v>
      </c>
      <c r="C22" s="24">
        <f t="shared" si="0"/>
        <v>0</v>
      </c>
      <c r="D22" s="24">
        <f t="shared" si="1"/>
        <v>0</v>
      </c>
      <c r="E22" s="7"/>
      <c r="F22" s="7"/>
      <c r="G22" s="7"/>
      <c r="H22" s="7"/>
      <c r="I22" s="7"/>
      <c r="J22" s="7"/>
      <c r="K22" s="7"/>
      <c r="L22" s="7"/>
      <c r="M22" s="7"/>
      <c r="N22" s="7"/>
      <c r="O22" s="7"/>
      <c r="P22" s="7"/>
      <c r="Q22" s="7"/>
      <c r="R22" s="7"/>
      <c r="S22" s="7"/>
      <c r="T22" s="7"/>
      <c r="U22" s="7"/>
      <c r="V22" s="7"/>
      <c r="W22" s="7"/>
      <c r="X22" s="7"/>
      <c r="Y22" s="7"/>
      <c r="Z22" s="24"/>
      <c r="AA22" s="24">
        <f>IF(20&lt;= 19, B22+((SUMIFS(Inputs!$C$15:$C$162, Inputs!$B$15:$B$162, "Indirect", Inputs!$E$15:$E$162, "Headcount"))*IFERROR(INDEX('Allocation Drivers'!$B$4:$B$22, MATCH(#REF!, 'Allocation Drivers'!$A$4:$A$22,0))/'Allocation Drivers'!$B$23,0)+(SUMIFS(Inputs!$C$15:$C$162, Inputs!$B$15:$B$162, "Indirect", Inputs!$E$15:$E$162, "Floor Space"))*IFERROR(INDEX('Allocation Drivers'!$C$4:$C$22, MATCH(#REF!, 'Allocation Drivers'!$A$4:$A$22,0))/'Allocation Drivers'!$C$23,0)+(SUMIFS(Inputs!$C$15:$C$162, Inputs!$B$15:$B$162, "Indirect", Inputs!$E$15:$E$162, "Finance Time"))*IFERROR(INDEX('Allocation Drivers'!$D$4:$D$22, MATCH(#REF!, 'Allocation Drivers'!$A$4:$A$22,0))/'Allocation Drivers'!$D$23,0)+(SUMIFS(Inputs!$C$15:$C$162, Inputs!$B$15:$B$162, "Indirect", Inputs!$E$15:$E$162, "Meals Provided"))*IFERROR(INDEX('Allocation Drivers'!$E$4:$E$22, MATCH(#REF!, 'Allocation Drivers'!$A$4:$A$22,0))/'Allocation Drivers'!$E$23,0)+(SUMIFS(Inputs!$C$15:$C$162, Inputs!$B$15:$B$162, "Indirect", Inputs!$E$15:$E$162, "Clinical Time"))*IFERROR(INDEX('Allocation Drivers'!$F$4:$F$22, MATCH(#REF!, 'Allocation Drivers'!$A$4:$A$22,0))/'Allocation Drivers'!$F$23,0)), 0)</f>
        <v>0</v>
      </c>
      <c r="AB22" s="24"/>
      <c r="AC22" s="24">
        <f>IF(20&lt;=16, AA22+AA22/$G$2*$G$3, 0)</f>
        <v>0</v>
      </c>
    </row>
    <row r="23" spans="1:29" x14ac:dyDescent="0.2">
      <c r="A23" s="11" t="s">
        <v>131</v>
      </c>
      <c r="B23" s="24">
        <f>SUMIFS(Inputs!$C$15:$C$162, Inputs!$B$15:$B$162, "Direct", Inputs!$D$15:$D$162, A23)</f>
        <v>0</v>
      </c>
      <c r="C23" s="24">
        <f t="shared" si="0"/>
        <v>0</v>
      </c>
      <c r="D23" s="24">
        <f t="shared" si="1"/>
        <v>0</v>
      </c>
      <c r="E23" s="7"/>
      <c r="F23" s="7"/>
      <c r="G23" s="7"/>
      <c r="H23" s="7"/>
      <c r="I23" s="7"/>
      <c r="J23" s="7"/>
      <c r="K23" s="7"/>
      <c r="L23" s="7"/>
      <c r="M23" s="7"/>
      <c r="N23" s="7"/>
      <c r="O23" s="7"/>
      <c r="P23" s="7"/>
      <c r="Q23" s="7"/>
      <c r="R23" s="7"/>
      <c r="S23" s="7"/>
      <c r="T23" s="7"/>
      <c r="U23" s="7"/>
      <c r="V23" s="7"/>
      <c r="W23" s="7"/>
      <c r="X23" s="7"/>
      <c r="Y23" s="7"/>
      <c r="Z23" s="24"/>
      <c r="AA23" s="24">
        <f>IF(21&lt;= 19, B23+((SUMIFS(Inputs!$C$15:$C$162, Inputs!$B$15:$B$162, "Indirect", Inputs!$E$15:$E$162, "Headcount"))*IFERROR(INDEX('Allocation Drivers'!$B$4:$B$22, MATCH(A22, 'Allocation Drivers'!$A$4:$A$22,0))/'Allocation Drivers'!$B$23,0)+(SUMIFS(Inputs!$C$15:$C$162, Inputs!$B$15:$B$162, "Indirect", Inputs!$E$15:$E$162, "Floor Space"))*IFERROR(INDEX('Allocation Drivers'!$C$4:$C$22, MATCH(A22, 'Allocation Drivers'!$A$4:$A$22,0))/'Allocation Drivers'!$C$23,0)+(SUMIFS(Inputs!$C$15:$C$162, Inputs!$B$15:$B$162, "Indirect", Inputs!$E$15:$E$162, "Finance Time"))*IFERROR(INDEX('Allocation Drivers'!$D$4:$D$22, MATCH(A22, 'Allocation Drivers'!$A$4:$A$22,0))/'Allocation Drivers'!$D$23,0)+(SUMIFS(Inputs!$C$15:$C$162, Inputs!$B$15:$B$162, "Indirect", Inputs!$E$15:$E$162, "Meals Provided"))*IFERROR(INDEX('Allocation Drivers'!$E$4:$E$22, MATCH(A22, 'Allocation Drivers'!$A$4:$A$22,0))/'Allocation Drivers'!$E$23,0)+(SUMIFS(Inputs!$C$15:$C$162, Inputs!$B$15:$B$162, "Indirect", Inputs!$E$15:$E$162, "Clinical Time"))*IFERROR(INDEX('Allocation Drivers'!$F$4:$F$22, MATCH(A22, 'Allocation Drivers'!$A$4:$A$22,0))/'Allocation Drivers'!$F$23,0)), 0)</f>
        <v>0</v>
      </c>
      <c r="AB23" s="24"/>
      <c r="AC23" s="24">
        <f>IF(21&lt;=16, AA23+AA23/$G$2*$G$3, 0)</f>
        <v>0</v>
      </c>
    </row>
    <row r="24" spans="1:29" ht="19" customHeight="1" x14ac:dyDescent="0.2">
      <c r="A24" s="11" t="s">
        <v>136</v>
      </c>
      <c r="B24" s="24">
        <f>SUMIFS(Inputs!$C$15:$C$162, Inputs!$B$15:$B$162, "Direct", Inputs!$D$15:$D$162, A24)</f>
        <v>0</v>
      </c>
      <c r="C24" s="24">
        <f t="shared" si="0"/>
        <v>0</v>
      </c>
      <c r="D24" s="24">
        <f t="shared" si="1"/>
        <v>0</v>
      </c>
      <c r="E24" s="7"/>
      <c r="F24" s="7"/>
      <c r="G24" s="7"/>
      <c r="H24" s="7"/>
      <c r="I24" s="7"/>
      <c r="J24" s="7"/>
      <c r="K24" s="7"/>
      <c r="L24" s="7"/>
      <c r="M24" s="7"/>
      <c r="N24" s="7"/>
      <c r="O24" s="7"/>
      <c r="P24" s="7"/>
      <c r="Q24" s="7"/>
      <c r="R24" s="7"/>
      <c r="S24" s="7"/>
      <c r="T24" s="7"/>
      <c r="U24" s="7"/>
      <c r="V24" s="7"/>
      <c r="W24" s="7"/>
      <c r="X24" s="7"/>
      <c r="Y24" s="7"/>
      <c r="Z24" s="24"/>
      <c r="AA24" s="24">
        <f>IF(22&lt;= 19, B24+((SUMIFS(Inputs!$C$15:$C$162, Inputs!$B$15:$B$162, "Indirect", Inputs!$E$15:$E$162, "Headcount"))*IFERROR(INDEX('Allocation Drivers'!$B$4:$B$22, MATCH(A23, 'Allocation Drivers'!$A$4:$A$22,0))/'Allocation Drivers'!$B$23,0)+(SUMIFS(Inputs!$C$15:$C$162, Inputs!$B$15:$B$162, "Indirect", Inputs!$E$15:$E$162, "Floor Space"))*IFERROR(INDEX('Allocation Drivers'!$C$4:$C$22, MATCH(A23, 'Allocation Drivers'!$A$4:$A$22,0))/'Allocation Drivers'!$C$23,0)+(SUMIFS(Inputs!$C$15:$C$162, Inputs!$B$15:$B$162, "Indirect", Inputs!$E$15:$E$162, "Finance Time"))*IFERROR(INDEX('Allocation Drivers'!$D$4:$D$22, MATCH(A23, 'Allocation Drivers'!$A$4:$A$22,0))/'Allocation Drivers'!$D$23,0)+(SUMIFS(Inputs!$C$15:$C$162, Inputs!$B$15:$B$162, "Indirect", Inputs!$E$15:$E$162, "Meals Provided"))*IFERROR(INDEX('Allocation Drivers'!$E$4:$E$22, MATCH(A23, 'Allocation Drivers'!$A$4:$A$22,0))/'Allocation Drivers'!$E$23,0)+(SUMIFS(Inputs!$C$15:$C$162, Inputs!$B$15:$B$162, "Indirect", Inputs!$E$15:$E$162, "Clinical Time"))*IFERROR(INDEX('Allocation Drivers'!$F$4:$F$22, MATCH(A23, 'Allocation Drivers'!$A$4:$A$22,0))/'Allocation Drivers'!$F$23,0)), 0)</f>
        <v>0</v>
      </c>
      <c r="AB24" s="24"/>
      <c r="AC24" s="24">
        <f>IF(22&lt;=16, AA24+AA24/$G$2*$G$3, 0)</f>
        <v>0</v>
      </c>
    </row>
    <row r="25" spans="1:29" x14ac:dyDescent="0.2">
      <c r="A25" t="s">
        <v>141</v>
      </c>
      <c r="B25" s="26">
        <f>SUMIFS(Inputs!$C$15:$C$162, Inputs!$B$15:$B$162, "Direct", Inputs!$D$15:$D$162, A25)</f>
        <v>0</v>
      </c>
      <c r="C25" s="26">
        <f t="shared" si="0"/>
        <v>0</v>
      </c>
      <c r="D25" s="26">
        <f t="shared" si="1"/>
        <v>0</v>
      </c>
      <c r="E25" s="7"/>
      <c r="F25" s="7"/>
      <c r="G25" s="7"/>
      <c r="H25" s="7"/>
      <c r="I25" s="7"/>
      <c r="J25" s="7"/>
      <c r="K25" s="7"/>
      <c r="L25" s="7"/>
      <c r="M25" s="7"/>
      <c r="N25" s="7"/>
      <c r="O25" s="7"/>
      <c r="P25" s="7"/>
      <c r="Q25" s="7"/>
      <c r="R25" s="7"/>
      <c r="S25" s="7"/>
      <c r="T25" s="7"/>
      <c r="U25" s="7"/>
      <c r="V25" s="7"/>
      <c r="W25" s="7"/>
      <c r="X25" s="7"/>
      <c r="Y25" s="7"/>
      <c r="Z25" s="24"/>
      <c r="AA25" s="24">
        <f>IF(23&lt;= 19, B25+((SUMIFS(Inputs!$C$15:$C$162, Inputs!$B$15:$B$162, "Indirect", Inputs!$E$15:$E$162, "Headcount"))*IFERROR(INDEX('Allocation Drivers'!$B$4:$B$22, MATCH(A24, 'Allocation Drivers'!$A$4:$A$22,0))/'Allocation Drivers'!$B$23,0)+(SUMIFS(Inputs!$C$15:$C$162, Inputs!$B$15:$B$162, "Indirect", Inputs!$E$15:$E$162, "Floor Space"))*IFERROR(INDEX('Allocation Drivers'!$C$4:$C$22, MATCH(A24, 'Allocation Drivers'!$A$4:$A$22,0))/'Allocation Drivers'!$C$23,0)+(SUMIFS(Inputs!$C$15:$C$162, Inputs!$B$15:$B$162, "Indirect", Inputs!$E$15:$E$162, "Finance Time"))*IFERROR(INDEX('Allocation Drivers'!$D$4:$D$22, MATCH(A24, 'Allocation Drivers'!$A$4:$A$22,0))/'Allocation Drivers'!$D$23,0)+(SUMIFS(Inputs!$C$15:$C$162, Inputs!$B$15:$B$162, "Indirect", Inputs!$E$15:$E$162, "Meals Provided"))*IFERROR(INDEX('Allocation Drivers'!$E$4:$E$22, MATCH(A24, 'Allocation Drivers'!$A$4:$A$22,0))/'Allocation Drivers'!$E$23,0)+(SUMIFS(Inputs!$C$15:$C$162, Inputs!$B$15:$B$162, "Indirect", Inputs!$E$15:$E$162, "Clinical Time"))*IFERROR(INDEX('Allocation Drivers'!$F$4:$F$22, MATCH(A24, 'Allocation Drivers'!$A$4:$A$22,0))/'Allocation Drivers'!$F$23,0)), 0)</f>
        <v>0</v>
      </c>
      <c r="AB25" s="24"/>
      <c r="AC25" s="24">
        <f>IF(23&lt;=16, AA25+AA25/$G$2*$G$3, 0)</f>
        <v>0</v>
      </c>
    </row>
    <row r="26" spans="1:29" x14ac:dyDescent="0.2">
      <c r="A26" t="s">
        <v>144</v>
      </c>
      <c r="B26" s="24">
        <f>SUMIFS(Inputs!$C$15:$C$162, Inputs!$B$15:$B$162, "Direct", Inputs!$D$15:$D$162, A26)</f>
        <v>0</v>
      </c>
      <c r="C26" s="24">
        <f t="shared" si="0"/>
        <v>0</v>
      </c>
      <c r="D26" s="24">
        <f t="shared" si="1"/>
        <v>0</v>
      </c>
      <c r="E26" s="7"/>
      <c r="F26" s="7"/>
      <c r="G26" s="7"/>
      <c r="H26" s="7"/>
      <c r="I26" s="7"/>
      <c r="J26" s="7"/>
      <c r="K26" s="7"/>
      <c r="L26" s="7"/>
      <c r="M26" s="7"/>
      <c r="N26" s="7"/>
      <c r="O26" s="7"/>
      <c r="P26" s="7"/>
      <c r="Q26" s="7"/>
      <c r="R26" s="7"/>
      <c r="S26" s="7"/>
      <c r="T26" s="7"/>
      <c r="U26" s="7"/>
      <c r="V26" s="7"/>
      <c r="W26" s="7"/>
      <c r="X26" s="7"/>
      <c r="Y26" s="7"/>
      <c r="Z26" s="24"/>
      <c r="AA26" s="24">
        <f>IF(24&lt;= 19, B26+((SUMIFS(Inputs!$C$15:$C$162, Inputs!$B$15:$B$162, "Indirect", Inputs!$E$15:$E$162, "Headcount"))*IFERROR(INDEX('Allocation Drivers'!$B$4:$B$22, MATCH(A25, 'Allocation Drivers'!$A$4:$A$22,0))/'Allocation Drivers'!$B$23,0)+(SUMIFS(Inputs!$C$15:$C$162, Inputs!$B$15:$B$162, "Indirect", Inputs!$E$15:$E$162, "Floor Space"))*IFERROR(INDEX('Allocation Drivers'!$C$4:$C$22, MATCH(A25, 'Allocation Drivers'!$A$4:$A$22,0))/'Allocation Drivers'!$C$23,0)+(SUMIFS(Inputs!$C$15:$C$162, Inputs!$B$15:$B$162, "Indirect", Inputs!$E$15:$E$162, "Finance Time"))*IFERROR(INDEX('Allocation Drivers'!$D$4:$D$22, MATCH(A25, 'Allocation Drivers'!$A$4:$A$22,0))/'Allocation Drivers'!$D$23,0)+(SUMIFS(Inputs!$C$15:$C$162, Inputs!$B$15:$B$162, "Indirect", Inputs!$E$15:$E$162, "Meals Provided"))*IFERROR(INDEX('Allocation Drivers'!$E$4:$E$22, MATCH(A25, 'Allocation Drivers'!$A$4:$A$22,0))/'Allocation Drivers'!$E$23,0)+(SUMIFS(Inputs!$C$15:$C$162, Inputs!$B$15:$B$162, "Indirect", Inputs!$E$15:$E$162, "Clinical Time"))*IFERROR(INDEX('Allocation Drivers'!$F$4:$F$22, MATCH(A25, 'Allocation Drivers'!$A$4:$A$22,0))/'Allocation Drivers'!$F$23,0)), 0)</f>
        <v>0</v>
      </c>
      <c r="AB26" s="24"/>
      <c r="AC26" s="24">
        <f>IF(24&lt;=16, AA26+AA26/$G$2*$G$3, 0)</f>
        <v>0</v>
      </c>
    </row>
    <row r="27" spans="1:29" x14ac:dyDescent="0.2">
      <c r="A27" t="s">
        <v>150</v>
      </c>
      <c r="B27" s="24">
        <f>SUMIFS(Inputs!$C$15:$C$162, Inputs!$B$15:$B$162, "Direct", Inputs!$D$15:$D$162, A27)</f>
        <v>0</v>
      </c>
      <c r="C27" s="24">
        <f t="shared" si="0"/>
        <v>0</v>
      </c>
      <c r="D27" s="24">
        <f t="shared" si="1"/>
        <v>0</v>
      </c>
      <c r="E27" s="7"/>
      <c r="F27" s="7"/>
      <c r="G27" s="7"/>
      <c r="H27" s="7"/>
      <c r="I27" s="7"/>
      <c r="J27" s="7"/>
      <c r="K27" s="7"/>
      <c r="L27" s="7"/>
      <c r="M27" s="7"/>
      <c r="N27" s="7"/>
      <c r="O27" s="7"/>
      <c r="P27" s="7"/>
      <c r="Q27" s="7"/>
      <c r="R27" s="7"/>
      <c r="S27" s="7"/>
      <c r="T27" s="7"/>
      <c r="U27" s="7"/>
      <c r="V27" s="7"/>
      <c r="W27" s="7"/>
      <c r="X27" s="7"/>
      <c r="Y27" s="7"/>
      <c r="Z27" s="24"/>
      <c r="AA27" s="24">
        <f>IF(25&lt;= 19, B27+((SUMIFS(Inputs!$C$15:$C$162, Inputs!$B$15:$B$162, "Indirect", Inputs!$E$15:$E$162, "Headcount"))*IFERROR(INDEX('Allocation Drivers'!$B$4:$B$22, MATCH(A26, 'Allocation Drivers'!$A$4:$A$22,0))/'Allocation Drivers'!$B$23,0)+(SUMIFS(Inputs!$C$15:$C$162, Inputs!$B$15:$B$162, "Indirect", Inputs!$E$15:$E$162, "Floor Space"))*IFERROR(INDEX('Allocation Drivers'!$C$4:$C$22, MATCH(A26, 'Allocation Drivers'!$A$4:$A$22,0))/'Allocation Drivers'!$C$23,0)+(SUMIFS(Inputs!$C$15:$C$162, Inputs!$B$15:$B$162, "Indirect", Inputs!$E$15:$E$162, "Finance Time"))*IFERROR(INDEX('Allocation Drivers'!$D$4:$D$22, MATCH(A26, 'Allocation Drivers'!$A$4:$A$22,0))/'Allocation Drivers'!$D$23,0)+(SUMIFS(Inputs!$C$15:$C$162, Inputs!$B$15:$B$162, "Indirect", Inputs!$E$15:$E$162, "Meals Provided"))*IFERROR(INDEX('Allocation Drivers'!$E$4:$E$22, MATCH(A26, 'Allocation Drivers'!$A$4:$A$22,0))/'Allocation Drivers'!$E$23,0)+(SUMIFS(Inputs!$C$15:$C$162, Inputs!$B$15:$B$162, "Indirect", Inputs!$E$15:$E$162, "Clinical Time"))*IFERROR(INDEX('Allocation Drivers'!$F$4:$F$22, MATCH(A26, 'Allocation Drivers'!$A$4:$A$22,0))/'Allocation Drivers'!$F$23,0)), 0)</f>
        <v>0</v>
      </c>
      <c r="AB27" s="24"/>
      <c r="AC27" s="24">
        <f>IF(25&lt;=16, AA27+AA27/$G$2*$G$3, 0)</f>
        <v>0</v>
      </c>
    </row>
    <row r="28" spans="1:29" x14ac:dyDescent="0.2">
      <c r="A28" t="s">
        <v>155</v>
      </c>
      <c r="B28" s="24">
        <f>SUMIFS(Inputs!$C$15:$C$162, Inputs!$B$15:$B$162, "Direct", Inputs!$D$15:$D$162, A28)</f>
        <v>0</v>
      </c>
      <c r="C28" s="24">
        <f t="shared" si="0"/>
        <v>0</v>
      </c>
      <c r="D28" s="24">
        <f t="shared" si="1"/>
        <v>0</v>
      </c>
      <c r="E28" s="7"/>
      <c r="F28" s="7"/>
      <c r="G28" s="7"/>
      <c r="H28" s="7"/>
      <c r="I28" s="7"/>
      <c r="J28" s="7"/>
      <c r="K28" s="7"/>
      <c r="L28" s="7"/>
      <c r="M28" s="7"/>
      <c r="N28" s="7"/>
      <c r="O28" s="7"/>
      <c r="P28" s="7"/>
      <c r="Q28" s="7"/>
      <c r="R28" s="7"/>
      <c r="S28" s="7"/>
      <c r="T28" s="7"/>
      <c r="U28" s="7"/>
      <c r="V28" s="7"/>
      <c r="W28" s="7"/>
      <c r="X28" s="7"/>
      <c r="Y28" s="7"/>
      <c r="Z28" s="24"/>
      <c r="AA28" s="24">
        <f>IF(26&lt;= 19, B28+((SUMIFS(Inputs!$C$15:$C$162, Inputs!$B$15:$B$162, "Indirect", Inputs!$E$15:$E$162, "Headcount"))*IFERROR(INDEX('Allocation Drivers'!$B$4:$B$22, MATCH(A27, 'Allocation Drivers'!$A$4:$A$22,0))/'Allocation Drivers'!$B$23,0)+(SUMIFS(Inputs!$C$15:$C$162, Inputs!$B$15:$B$162, "Indirect", Inputs!$E$15:$E$162, "Floor Space"))*IFERROR(INDEX('Allocation Drivers'!$C$4:$C$22, MATCH(A27, 'Allocation Drivers'!$A$4:$A$22,0))/'Allocation Drivers'!$C$23,0)+(SUMIFS(Inputs!$C$15:$C$162, Inputs!$B$15:$B$162, "Indirect", Inputs!$E$15:$E$162, "Finance Time"))*IFERROR(INDEX('Allocation Drivers'!$D$4:$D$22, MATCH(A27, 'Allocation Drivers'!$A$4:$A$22,0))/'Allocation Drivers'!$D$23,0)+(SUMIFS(Inputs!$C$15:$C$162, Inputs!$B$15:$B$162, "Indirect", Inputs!$E$15:$E$162, "Meals Provided"))*IFERROR(INDEX('Allocation Drivers'!$E$4:$E$22, MATCH(A27, 'Allocation Drivers'!$A$4:$A$22,0))/'Allocation Drivers'!$E$23,0)+(SUMIFS(Inputs!$C$15:$C$162, Inputs!$B$15:$B$162, "Indirect", Inputs!$E$15:$E$162, "Clinical Time"))*IFERROR(INDEX('Allocation Drivers'!$F$4:$F$22, MATCH(A27, 'Allocation Drivers'!$A$4:$A$22,0))/'Allocation Drivers'!$F$23,0)), 0)</f>
        <v>0</v>
      </c>
      <c r="AB28" s="24"/>
      <c r="AC28" s="24">
        <f>IF(26&lt;=16, AA28+AA28/$G$2*$G$3, 0)</f>
        <v>0</v>
      </c>
    </row>
    <row r="29" spans="1:29" x14ac:dyDescent="0.2">
      <c r="A29" t="s">
        <v>158</v>
      </c>
      <c r="B29" s="24">
        <f>SUMIFS(Inputs!$C$15:$C$162, Inputs!$B$15:$B$162, "Direct", Inputs!$D$15:$D$162, A29)</f>
        <v>0</v>
      </c>
      <c r="C29" s="24">
        <f t="shared" si="0"/>
        <v>0</v>
      </c>
      <c r="D29" s="24">
        <f t="shared" si="1"/>
        <v>0</v>
      </c>
      <c r="E29" s="7"/>
      <c r="F29" s="7"/>
      <c r="G29" s="7"/>
      <c r="H29" s="7"/>
      <c r="I29" s="7"/>
      <c r="J29" s="7"/>
      <c r="K29" s="7"/>
      <c r="L29" s="7"/>
      <c r="M29" s="7"/>
      <c r="N29" s="7"/>
      <c r="O29" s="7"/>
      <c r="P29" s="7"/>
      <c r="Q29" s="7"/>
      <c r="R29" s="7"/>
      <c r="S29" s="7"/>
      <c r="T29" s="7"/>
      <c r="U29" s="7"/>
      <c r="V29" s="7"/>
      <c r="W29" s="7"/>
      <c r="X29" s="7"/>
      <c r="Y29" s="7"/>
      <c r="Z29" s="24"/>
      <c r="AA29" s="24">
        <f>IF(27&lt;= 19, B29+((SUMIFS(Inputs!$C$15:$C$162, Inputs!$B$15:$B$162, "Indirect", Inputs!$E$15:$E$162, "Headcount"))*IFERROR(INDEX('Allocation Drivers'!$B$4:$B$22, MATCH(A28, 'Allocation Drivers'!$A$4:$A$22,0))/'Allocation Drivers'!$B$23,0)+(SUMIFS(Inputs!$C$15:$C$162, Inputs!$B$15:$B$162, "Indirect", Inputs!$E$15:$E$162, "Floor Space"))*IFERROR(INDEX('Allocation Drivers'!$C$4:$C$22, MATCH(A28, 'Allocation Drivers'!$A$4:$A$22,0))/'Allocation Drivers'!$C$23,0)+(SUMIFS(Inputs!$C$15:$C$162, Inputs!$B$15:$B$162, "Indirect", Inputs!$E$15:$E$162, "Finance Time"))*IFERROR(INDEX('Allocation Drivers'!$D$4:$D$22, MATCH(A28, 'Allocation Drivers'!$A$4:$A$22,0))/'Allocation Drivers'!$D$23,0)+(SUMIFS(Inputs!$C$15:$C$162, Inputs!$B$15:$B$162, "Indirect", Inputs!$E$15:$E$162, "Meals Provided"))*IFERROR(INDEX('Allocation Drivers'!$E$4:$E$22, MATCH(A28, 'Allocation Drivers'!$A$4:$A$22,0))/'Allocation Drivers'!$E$23,0)+(SUMIFS(Inputs!$C$15:$C$162, Inputs!$B$15:$B$162, "Indirect", Inputs!$E$15:$E$162, "Clinical Time"))*IFERROR(INDEX('Allocation Drivers'!$F$4:$F$22, MATCH(A28, 'Allocation Drivers'!$A$4:$A$22,0))/'Allocation Drivers'!$F$23,0)), 0)</f>
        <v>0</v>
      </c>
      <c r="AB29" s="24"/>
      <c r="AC29" s="24">
        <f>IF(27&lt;=16, AA29+AA29/$G$2*$G$3, 0)</f>
        <v>0</v>
      </c>
    </row>
    <row r="30" spans="1:29" x14ac:dyDescent="0.2">
      <c r="A30" t="s">
        <v>181</v>
      </c>
      <c r="B30" s="24">
        <f>SUMIFS(Inputs!$C$15:$C$162, Inputs!$B$15:$B$162, "Direct", Inputs!$D$15:$D$162, A30)</f>
        <v>0</v>
      </c>
      <c r="C30" s="24">
        <f t="shared" si="0"/>
        <v>0</v>
      </c>
      <c r="D30" s="24">
        <f t="shared" si="1"/>
        <v>0</v>
      </c>
      <c r="E30" s="7"/>
      <c r="F30" s="7"/>
      <c r="G30" s="7"/>
      <c r="H30" s="7"/>
      <c r="I30" s="7"/>
      <c r="J30" s="7"/>
      <c r="K30" s="7"/>
      <c r="L30" s="7"/>
      <c r="M30" s="7"/>
      <c r="N30" s="7"/>
      <c r="O30" s="7"/>
      <c r="P30" s="7"/>
      <c r="Q30" s="7"/>
      <c r="R30" s="7"/>
      <c r="S30" s="7"/>
      <c r="T30" s="7"/>
      <c r="U30" s="7"/>
      <c r="V30" s="7"/>
      <c r="W30" s="7"/>
      <c r="X30" s="7"/>
      <c r="Y30" s="7"/>
      <c r="Z30" s="24"/>
      <c r="AA30" s="24">
        <f>IF(28&lt;= 19, B30+((SUMIFS(Inputs!$C$15:$C$162, Inputs!$B$15:$B$162, "Indirect", Inputs!$E$15:$E$162, "Headcount"))*IFERROR(INDEX('Allocation Drivers'!$B$4:$B$22, MATCH(A29, 'Allocation Drivers'!$A$4:$A$22,0))/'Allocation Drivers'!$B$23,0)+(SUMIFS(Inputs!$C$15:$C$162, Inputs!$B$15:$B$162, "Indirect", Inputs!$E$15:$E$162, "Floor Space"))*IFERROR(INDEX('Allocation Drivers'!$C$4:$C$22, MATCH(A29, 'Allocation Drivers'!$A$4:$A$22,0))/'Allocation Drivers'!$C$23,0)+(SUMIFS(Inputs!$C$15:$C$162, Inputs!$B$15:$B$162, "Indirect", Inputs!$E$15:$E$162, "Finance Time"))*IFERROR(INDEX('Allocation Drivers'!$D$4:$D$22, MATCH(A29, 'Allocation Drivers'!$A$4:$A$22,0))/'Allocation Drivers'!$D$23,0)+(SUMIFS(Inputs!$C$15:$C$162, Inputs!$B$15:$B$162, "Indirect", Inputs!$E$15:$E$162, "Meals Provided"))*IFERROR(INDEX('Allocation Drivers'!$E$4:$E$22, MATCH(A29, 'Allocation Drivers'!$A$4:$A$22,0))/'Allocation Drivers'!$E$23,0)+(SUMIFS(Inputs!$C$15:$C$162, Inputs!$B$15:$B$162, "Indirect", Inputs!$E$15:$E$162, "Clinical Time"))*IFERROR(INDEX('Allocation Drivers'!$F$4:$F$22, MATCH(A29, 'Allocation Drivers'!$A$4:$A$22,0))/'Allocation Drivers'!$F$23,0)), 0)</f>
        <v>0</v>
      </c>
      <c r="AB30" s="24"/>
      <c r="AC30" s="24">
        <f>IF(28&lt;=16, AA30+AA30/$G$2*$G$3, 0)</f>
        <v>0</v>
      </c>
    </row>
    <row r="31" spans="1:29" x14ac:dyDescent="0.2">
      <c r="B31" s="24"/>
      <c r="C31" s="24"/>
      <c r="D31" s="24"/>
      <c r="E31" s="7"/>
      <c r="F31" s="7"/>
      <c r="G31" s="7"/>
      <c r="H31" s="7"/>
      <c r="I31" s="7"/>
      <c r="J31" s="7"/>
      <c r="K31" s="7"/>
      <c r="L31" s="7"/>
      <c r="M31" s="7"/>
      <c r="N31" s="7"/>
      <c r="O31" s="7"/>
      <c r="P31" s="7"/>
      <c r="Q31" s="7"/>
      <c r="R31" s="7"/>
      <c r="S31" s="7"/>
      <c r="T31" s="7"/>
      <c r="U31" s="7"/>
      <c r="V31" s="7"/>
      <c r="W31" s="7"/>
      <c r="X31" s="7"/>
      <c r="Y31" s="7"/>
      <c r="Z31" s="7"/>
      <c r="AA31" s="7"/>
      <c r="AB31" s="7"/>
      <c r="AC31" s="7"/>
    </row>
    <row r="32" spans="1:29" x14ac:dyDescent="0.2">
      <c r="A32" s="9"/>
      <c r="B32" s="24"/>
      <c r="C32" s="24"/>
      <c r="D32" s="24"/>
      <c r="E32" s="7"/>
      <c r="F32" s="7"/>
      <c r="G32" s="7"/>
      <c r="H32" s="7"/>
      <c r="I32" s="7"/>
      <c r="J32" s="7"/>
      <c r="K32" s="7"/>
      <c r="L32" s="7"/>
      <c r="M32" s="7"/>
      <c r="N32" s="7"/>
      <c r="O32" s="7"/>
      <c r="P32" s="7"/>
      <c r="Q32" s="7"/>
      <c r="R32" s="7"/>
      <c r="S32" s="7"/>
      <c r="T32" s="7"/>
      <c r="U32" s="7"/>
      <c r="V32" s="7"/>
      <c r="W32" s="7"/>
      <c r="X32" s="7"/>
      <c r="Y32" s="7"/>
      <c r="Z32" s="7"/>
      <c r="AA32" s="7"/>
      <c r="AB32" s="7"/>
      <c r="AC32" s="7"/>
    </row>
    <row r="33" spans="1:29" x14ac:dyDescent="0.2">
      <c r="B33" s="24"/>
      <c r="C33" s="24"/>
      <c r="D33" s="24"/>
      <c r="E33" s="7"/>
      <c r="F33" s="7"/>
      <c r="G33" s="7"/>
      <c r="H33" s="7"/>
      <c r="I33" s="7"/>
      <c r="J33" s="7"/>
      <c r="K33" s="7"/>
      <c r="L33" s="7"/>
      <c r="M33" s="7"/>
      <c r="N33" s="7"/>
      <c r="O33" s="7"/>
      <c r="P33" s="7"/>
      <c r="Q33" s="7"/>
      <c r="R33" s="7"/>
      <c r="S33" s="7"/>
      <c r="T33" s="7"/>
      <c r="U33" s="7"/>
      <c r="V33" s="7"/>
      <c r="W33" s="7"/>
      <c r="X33" s="7"/>
      <c r="Y33" s="7"/>
      <c r="Z33" s="7"/>
      <c r="AA33" s="7"/>
      <c r="AB33" s="7"/>
      <c r="AC33" s="7"/>
    </row>
    <row r="34" spans="1:29" x14ac:dyDescent="0.2">
      <c r="A34" s="10" t="str">
        <f>IF($G$1="Both", "Costs with Fundraising Reallocated", "")</f>
        <v>Costs with Fundraising Reallocated</v>
      </c>
      <c r="B34" s="24"/>
      <c r="C34" s="24"/>
      <c r="D34" s="24"/>
      <c r="E34" s="7"/>
      <c r="F34" s="7"/>
      <c r="G34" s="7"/>
      <c r="H34" s="7"/>
      <c r="I34" s="7"/>
      <c r="J34" s="7"/>
      <c r="K34" s="7"/>
      <c r="L34" s="7"/>
      <c r="M34" s="7"/>
      <c r="N34" s="7"/>
      <c r="O34" s="7"/>
      <c r="P34" s="7"/>
      <c r="Q34" s="7"/>
      <c r="R34" s="7"/>
      <c r="S34" s="7"/>
      <c r="T34" s="7"/>
      <c r="U34" s="7"/>
      <c r="V34" s="7"/>
      <c r="W34" s="7"/>
      <c r="X34" s="7"/>
      <c r="Y34" s="7"/>
      <c r="Z34" s="7"/>
      <c r="AA34" s="7"/>
      <c r="AB34" s="7"/>
      <c r="AC34" s="7"/>
    </row>
    <row r="35" spans="1:29" x14ac:dyDescent="0.2">
      <c r="A35" t="s">
        <v>73</v>
      </c>
      <c r="B35" s="24">
        <f t="shared" ref="B35:B62" si="2">IF($G$1="Both", B3, "")</f>
        <v>0</v>
      </c>
      <c r="C35" s="24" t="e">
        <f t="shared" ref="C35:C62" si="3">IF($G$1="Both", AC3-B3, "")</f>
        <v>#DIV/0!</v>
      </c>
      <c r="D35" s="24" t="e">
        <f t="shared" ref="D35:D62" si="4">IF($G$1="Both", AC3, "")</f>
        <v>#DIV/0!</v>
      </c>
      <c r="E35" s="7"/>
      <c r="F35" s="7"/>
      <c r="G35" s="7"/>
      <c r="H35" s="7"/>
      <c r="I35" s="7"/>
      <c r="J35" s="7"/>
      <c r="K35" s="7"/>
      <c r="L35" s="7"/>
      <c r="M35" s="7"/>
      <c r="N35" s="7"/>
      <c r="O35" s="7"/>
      <c r="P35" s="7"/>
      <c r="Q35" s="7"/>
      <c r="R35" s="7"/>
      <c r="S35" s="7"/>
      <c r="T35" s="7"/>
      <c r="U35" s="7"/>
      <c r="V35" s="7"/>
      <c r="W35" s="7"/>
      <c r="X35" s="7"/>
      <c r="Y35" s="7"/>
      <c r="Z35" s="7"/>
      <c r="AA35" s="7"/>
      <c r="AB35" s="7"/>
      <c r="AC35" s="7"/>
    </row>
    <row r="36" spans="1:29" ht="16" customHeight="1" x14ac:dyDescent="0.2">
      <c r="A36" s="40" t="s">
        <v>85</v>
      </c>
      <c r="B36" s="24">
        <f t="shared" si="2"/>
        <v>0</v>
      </c>
      <c r="C36" s="24" t="e">
        <f t="shared" si="3"/>
        <v>#DIV/0!</v>
      </c>
      <c r="D36" s="24" t="e">
        <f t="shared" si="4"/>
        <v>#DIV/0!</v>
      </c>
      <c r="E36" s="7"/>
      <c r="F36" s="7"/>
      <c r="G36" s="7"/>
      <c r="H36" s="7"/>
      <c r="I36" s="7"/>
      <c r="J36" s="7"/>
      <c r="K36" s="7"/>
      <c r="L36" s="7"/>
      <c r="M36" s="7"/>
      <c r="N36" s="7"/>
      <c r="O36" s="7"/>
      <c r="P36" s="7"/>
      <c r="Q36" s="7"/>
      <c r="R36" s="7"/>
      <c r="S36" s="7"/>
      <c r="T36" s="7"/>
      <c r="U36" s="7"/>
      <c r="V36" s="7"/>
      <c r="W36" s="7"/>
      <c r="X36" s="7"/>
      <c r="Y36" s="7"/>
      <c r="Z36" s="7"/>
      <c r="AA36" s="7"/>
      <c r="AB36" s="7"/>
      <c r="AC36" s="7"/>
    </row>
    <row r="37" spans="1:29" ht="16" customHeight="1" x14ac:dyDescent="0.2">
      <c r="A37" s="40" t="s">
        <v>88</v>
      </c>
      <c r="B37" s="24">
        <f t="shared" si="2"/>
        <v>0</v>
      </c>
      <c r="C37" s="24" t="e">
        <f t="shared" si="3"/>
        <v>#DIV/0!</v>
      </c>
      <c r="D37" s="24" t="e">
        <f t="shared" si="4"/>
        <v>#DIV/0!</v>
      </c>
      <c r="E37" s="7"/>
      <c r="F37" s="7"/>
      <c r="G37" s="7"/>
      <c r="H37" s="7"/>
      <c r="I37" s="7"/>
      <c r="J37" s="7"/>
      <c r="K37" s="7"/>
      <c r="L37" s="7"/>
      <c r="M37" s="7"/>
      <c r="N37" s="7"/>
      <c r="O37" s="7"/>
      <c r="P37" s="7"/>
      <c r="Q37" s="7"/>
      <c r="R37" s="7"/>
      <c r="S37" s="7"/>
      <c r="T37" s="7"/>
      <c r="U37" s="7"/>
      <c r="V37" s="7"/>
      <c r="W37" s="7"/>
      <c r="X37" s="7"/>
      <c r="Y37" s="7"/>
      <c r="Z37" s="7"/>
      <c r="AA37" s="7"/>
      <c r="AB37" s="7"/>
      <c r="AC37" s="7"/>
    </row>
    <row r="38" spans="1:29" ht="16" customHeight="1" x14ac:dyDescent="0.2">
      <c r="A38" s="40" t="s">
        <v>89</v>
      </c>
      <c r="B38" s="24">
        <f t="shared" si="2"/>
        <v>0</v>
      </c>
      <c r="C38" s="24" t="e">
        <f t="shared" si="3"/>
        <v>#DIV/0!</v>
      </c>
      <c r="D38" s="24" t="e">
        <f t="shared" si="4"/>
        <v>#DIV/0!</v>
      </c>
      <c r="E38" s="7"/>
      <c r="F38" s="7"/>
      <c r="G38" s="7"/>
      <c r="H38" s="7"/>
      <c r="I38" s="7"/>
      <c r="J38" s="7"/>
      <c r="K38" s="7"/>
      <c r="L38" s="7"/>
      <c r="M38" s="7"/>
      <c r="N38" s="7"/>
      <c r="O38" s="7"/>
      <c r="P38" s="7"/>
      <c r="Q38" s="7"/>
      <c r="R38" s="7"/>
      <c r="S38" s="7"/>
      <c r="T38" s="7"/>
      <c r="U38" s="7"/>
      <c r="V38" s="7"/>
      <c r="W38" s="7"/>
      <c r="X38" s="7"/>
      <c r="Y38" s="7"/>
      <c r="Z38" s="7"/>
      <c r="AA38" s="7"/>
      <c r="AB38" s="7"/>
      <c r="AC38" s="7"/>
    </row>
    <row r="39" spans="1:29" ht="16" customHeight="1" x14ac:dyDescent="0.2">
      <c r="A39" s="40" t="s">
        <v>90</v>
      </c>
      <c r="B39" s="24">
        <f t="shared" si="2"/>
        <v>0</v>
      </c>
      <c r="C39" s="24" t="e">
        <f t="shared" si="3"/>
        <v>#DIV/0!</v>
      </c>
      <c r="D39" s="24" t="e">
        <f t="shared" si="4"/>
        <v>#DIV/0!</v>
      </c>
      <c r="E39" s="7"/>
      <c r="F39" s="7"/>
      <c r="G39" s="7"/>
      <c r="H39" s="7"/>
      <c r="I39" s="7"/>
      <c r="J39" s="7"/>
      <c r="K39" s="7"/>
      <c r="L39" s="7"/>
      <c r="M39" s="7"/>
      <c r="N39" s="7"/>
      <c r="O39" s="7"/>
      <c r="P39" s="7"/>
      <c r="Q39" s="7"/>
      <c r="R39" s="7"/>
      <c r="S39" s="7"/>
      <c r="T39" s="7"/>
      <c r="U39" s="7"/>
      <c r="V39" s="7"/>
      <c r="W39" s="7"/>
      <c r="X39" s="7"/>
      <c r="Y39" s="7"/>
      <c r="Z39" s="7"/>
      <c r="AA39" s="7"/>
      <c r="AB39" s="7"/>
      <c r="AC39" s="7"/>
    </row>
    <row r="40" spans="1:29" ht="16" customHeight="1" x14ac:dyDescent="0.2">
      <c r="A40" s="40" t="s">
        <v>91</v>
      </c>
      <c r="B40" s="24">
        <f t="shared" si="2"/>
        <v>0</v>
      </c>
      <c r="C40" s="24" t="e">
        <f t="shared" si="3"/>
        <v>#DIV/0!</v>
      </c>
      <c r="D40" s="24" t="e">
        <f t="shared" si="4"/>
        <v>#DIV/0!</v>
      </c>
      <c r="E40" s="7"/>
      <c r="F40" s="7"/>
      <c r="G40" s="7"/>
      <c r="H40" s="7"/>
      <c r="I40" s="7"/>
      <c r="J40" s="7"/>
      <c r="K40" s="7"/>
      <c r="L40" s="7"/>
      <c r="M40" s="7"/>
      <c r="N40" s="7"/>
      <c r="O40" s="7"/>
      <c r="P40" s="7"/>
      <c r="Q40" s="7"/>
      <c r="R40" s="7"/>
      <c r="S40" s="7"/>
      <c r="T40" s="7"/>
      <c r="U40" s="7"/>
      <c r="V40" s="7"/>
      <c r="W40" s="7"/>
      <c r="X40" s="7"/>
      <c r="Y40" s="7"/>
      <c r="Z40" s="7"/>
      <c r="AA40" s="7"/>
      <c r="AB40" s="7"/>
      <c r="AC40" s="7"/>
    </row>
    <row r="41" spans="1:29" ht="16" customHeight="1" x14ac:dyDescent="0.2">
      <c r="A41" s="40" t="s">
        <v>92</v>
      </c>
      <c r="B41" s="24">
        <f t="shared" si="2"/>
        <v>0</v>
      </c>
      <c r="C41" s="24" t="e">
        <f t="shared" si="3"/>
        <v>#DIV/0!</v>
      </c>
      <c r="D41" s="24" t="e">
        <f t="shared" si="4"/>
        <v>#DIV/0!</v>
      </c>
      <c r="E41" s="7"/>
      <c r="F41" s="7"/>
      <c r="G41" s="7"/>
      <c r="H41" s="7"/>
      <c r="I41" s="7"/>
      <c r="J41" s="7"/>
      <c r="K41" s="7"/>
      <c r="L41" s="7"/>
      <c r="M41" s="7"/>
      <c r="N41" s="7"/>
      <c r="O41" s="7"/>
      <c r="P41" s="7"/>
      <c r="Q41" s="7"/>
      <c r="R41" s="7"/>
      <c r="S41" s="7"/>
      <c r="T41" s="7"/>
      <c r="U41" s="7"/>
      <c r="V41" s="7"/>
      <c r="W41" s="7"/>
      <c r="X41" s="7"/>
      <c r="Y41" s="7"/>
      <c r="Z41" s="7"/>
      <c r="AA41" s="7"/>
      <c r="AB41" s="7"/>
      <c r="AC41" s="7"/>
    </row>
    <row r="42" spans="1:29" ht="16" customHeight="1" x14ac:dyDescent="0.2">
      <c r="A42" s="40" t="s">
        <v>93</v>
      </c>
      <c r="B42" s="24">
        <f t="shared" si="2"/>
        <v>0</v>
      </c>
      <c r="C42" s="24" t="e">
        <f t="shared" si="3"/>
        <v>#DIV/0!</v>
      </c>
      <c r="D42" s="24" t="e">
        <f t="shared" si="4"/>
        <v>#DIV/0!</v>
      </c>
      <c r="E42" s="7"/>
      <c r="F42" s="7"/>
      <c r="G42" s="7"/>
      <c r="H42" s="7"/>
      <c r="I42" s="7"/>
      <c r="J42" s="7"/>
      <c r="K42" s="7"/>
      <c r="L42" s="7"/>
      <c r="M42" s="7"/>
      <c r="N42" s="7"/>
      <c r="O42" s="7"/>
      <c r="P42" s="7"/>
      <c r="Q42" s="7"/>
      <c r="R42" s="7"/>
      <c r="S42" s="7"/>
      <c r="T42" s="7"/>
      <c r="U42" s="7"/>
      <c r="V42" s="7"/>
      <c r="W42" s="7"/>
      <c r="X42" s="7"/>
      <c r="Y42" s="7"/>
      <c r="Z42" s="7"/>
      <c r="AA42" s="7"/>
      <c r="AB42" s="7"/>
      <c r="AC42" s="7"/>
    </row>
    <row r="43" spans="1:29" x14ac:dyDescent="0.2">
      <c r="A43" t="s">
        <v>94</v>
      </c>
      <c r="B43" s="24">
        <f t="shared" si="2"/>
        <v>0</v>
      </c>
      <c r="C43" s="24" t="e">
        <f t="shared" si="3"/>
        <v>#DIV/0!</v>
      </c>
      <c r="D43" s="24" t="e">
        <f t="shared" si="4"/>
        <v>#DIV/0!</v>
      </c>
      <c r="E43" s="7"/>
      <c r="F43" s="7"/>
      <c r="G43" s="7"/>
      <c r="H43" s="7"/>
      <c r="I43" s="7"/>
      <c r="J43" s="7"/>
      <c r="K43" s="7"/>
      <c r="L43" s="7"/>
      <c r="M43" s="7"/>
      <c r="N43" s="7"/>
      <c r="O43" s="7"/>
      <c r="P43" s="7"/>
      <c r="Q43" s="7"/>
      <c r="R43" s="7"/>
      <c r="S43" s="7"/>
      <c r="T43" s="7"/>
      <c r="U43" s="7"/>
      <c r="V43" s="7"/>
      <c r="W43" s="7"/>
      <c r="X43" s="7"/>
      <c r="Y43" s="7"/>
      <c r="Z43" s="7"/>
      <c r="AA43" s="7"/>
      <c r="AB43" s="7"/>
      <c r="AC43" s="7"/>
    </row>
    <row r="44" spans="1:29" ht="16" customHeight="1" x14ac:dyDescent="0.2">
      <c r="A44" s="40" t="s">
        <v>95</v>
      </c>
      <c r="B44" s="24">
        <f t="shared" si="2"/>
        <v>0</v>
      </c>
      <c r="C44" s="24" t="e">
        <f t="shared" si="3"/>
        <v>#DIV/0!</v>
      </c>
      <c r="D44" s="24" t="e">
        <f t="shared" si="4"/>
        <v>#DIV/0!</v>
      </c>
      <c r="E44" s="7"/>
      <c r="F44" s="7"/>
      <c r="G44" s="7"/>
      <c r="H44" s="7"/>
      <c r="I44" s="7"/>
      <c r="J44" s="7"/>
      <c r="K44" s="7"/>
      <c r="L44" s="7"/>
      <c r="M44" s="7"/>
      <c r="N44" s="7"/>
      <c r="O44" s="7"/>
      <c r="P44" s="7"/>
      <c r="Q44" s="7"/>
      <c r="R44" s="7"/>
      <c r="S44" s="7"/>
      <c r="T44" s="7"/>
      <c r="U44" s="7"/>
      <c r="V44" s="7"/>
      <c r="W44" s="7"/>
      <c r="X44" s="7"/>
      <c r="Y44" s="7"/>
      <c r="Z44" s="7"/>
      <c r="AA44" s="7"/>
      <c r="AB44" s="7"/>
      <c r="AC44" s="7"/>
    </row>
    <row r="45" spans="1:29" ht="16" customHeight="1" x14ac:dyDescent="0.2">
      <c r="A45" s="40" t="s">
        <v>96</v>
      </c>
      <c r="B45" s="24">
        <f t="shared" si="2"/>
        <v>0</v>
      </c>
      <c r="C45" s="24" t="e">
        <f t="shared" si="3"/>
        <v>#DIV/0!</v>
      </c>
      <c r="D45" s="24" t="e">
        <f t="shared" si="4"/>
        <v>#DIV/0!</v>
      </c>
      <c r="E45" s="7"/>
      <c r="F45" s="7"/>
      <c r="G45" s="7"/>
      <c r="H45" s="7"/>
      <c r="I45" s="7"/>
      <c r="J45" s="7"/>
      <c r="K45" s="7"/>
      <c r="L45" s="7"/>
      <c r="M45" s="7"/>
      <c r="N45" s="7"/>
      <c r="O45" s="7"/>
      <c r="P45" s="7"/>
      <c r="Q45" s="7"/>
      <c r="R45" s="7"/>
      <c r="S45" s="7"/>
      <c r="T45" s="7"/>
      <c r="U45" s="7"/>
      <c r="V45" s="7"/>
      <c r="W45" s="7"/>
      <c r="X45" s="7"/>
      <c r="Y45" s="7"/>
      <c r="Z45" s="7"/>
      <c r="AA45" s="7"/>
      <c r="AB45" s="7"/>
      <c r="AC45" s="7"/>
    </row>
    <row r="46" spans="1:29" ht="16" customHeight="1" x14ac:dyDescent="0.2">
      <c r="A46" s="40" t="s">
        <v>97</v>
      </c>
      <c r="B46" s="24">
        <f t="shared" si="2"/>
        <v>0</v>
      </c>
      <c r="C46" s="24" t="e">
        <f t="shared" si="3"/>
        <v>#DIV/0!</v>
      </c>
      <c r="D46" s="24" t="e">
        <f t="shared" si="4"/>
        <v>#DIV/0!</v>
      </c>
      <c r="E46" s="7"/>
      <c r="F46" s="7"/>
      <c r="G46" s="7"/>
      <c r="H46" s="7"/>
      <c r="I46" s="7"/>
      <c r="J46" s="7"/>
      <c r="K46" s="7"/>
      <c r="L46" s="7"/>
      <c r="M46" s="7"/>
      <c r="N46" s="7"/>
      <c r="O46" s="7"/>
      <c r="P46" s="7"/>
      <c r="Q46" s="7"/>
      <c r="R46" s="7"/>
      <c r="S46" s="7"/>
      <c r="T46" s="7"/>
      <c r="U46" s="7"/>
      <c r="V46" s="7"/>
      <c r="W46" s="7"/>
      <c r="X46" s="7"/>
      <c r="Y46" s="7"/>
      <c r="Z46" s="7"/>
      <c r="AA46" s="7"/>
      <c r="AB46" s="7"/>
      <c r="AC46" s="7"/>
    </row>
    <row r="47" spans="1:29" ht="16" customHeight="1" x14ac:dyDescent="0.2">
      <c r="A47" s="40" t="s">
        <v>98</v>
      </c>
      <c r="B47" s="24">
        <f t="shared" si="2"/>
        <v>0</v>
      </c>
      <c r="C47" s="24" t="e">
        <f t="shared" si="3"/>
        <v>#DIV/0!</v>
      </c>
      <c r="D47" s="24" t="e">
        <f t="shared" si="4"/>
        <v>#DIV/0!</v>
      </c>
      <c r="E47" s="7"/>
      <c r="F47" s="7"/>
      <c r="G47" s="7"/>
      <c r="H47" s="7"/>
      <c r="I47" s="7"/>
      <c r="J47" s="7"/>
      <c r="K47" s="7"/>
      <c r="L47" s="7"/>
      <c r="M47" s="7"/>
      <c r="N47" s="7"/>
      <c r="O47" s="7"/>
      <c r="P47" s="7"/>
      <c r="Q47" s="7"/>
      <c r="R47" s="7"/>
      <c r="S47" s="7"/>
      <c r="T47" s="7"/>
      <c r="U47" s="7"/>
      <c r="V47" s="7"/>
      <c r="W47" s="7"/>
      <c r="X47" s="7"/>
      <c r="Y47" s="7"/>
      <c r="Z47" s="7"/>
      <c r="AA47" s="7"/>
      <c r="AB47" s="7"/>
      <c r="AC47" s="7"/>
    </row>
    <row r="48" spans="1:29" ht="16" customHeight="1" x14ac:dyDescent="0.2">
      <c r="A48" s="41" t="s">
        <v>99</v>
      </c>
      <c r="B48" s="24">
        <f t="shared" si="2"/>
        <v>0</v>
      </c>
      <c r="C48" s="24" t="e">
        <f t="shared" si="3"/>
        <v>#DIV/0!</v>
      </c>
      <c r="D48" s="24" t="e">
        <f t="shared" si="4"/>
        <v>#DIV/0!</v>
      </c>
      <c r="E48" s="7"/>
      <c r="F48" s="7"/>
      <c r="G48" s="7"/>
      <c r="H48" s="7"/>
      <c r="I48" s="7"/>
      <c r="J48" s="7"/>
      <c r="K48" s="7"/>
      <c r="L48" s="7"/>
      <c r="M48" s="7"/>
      <c r="N48" s="7"/>
      <c r="O48" s="7"/>
      <c r="P48" s="7"/>
      <c r="Q48" s="7"/>
      <c r="R48" s="7"/>
      <c r="S48" s="7"/>
      <c r="T48" s="7"/>
      <c r="U48" s="7"/>
      <c r="V48" s="7"/>
      <c r="W48" s="7"/>
      <c r="X48" s="7"/>
      <c r="Y48" s="7"/>
      <c r="Z48" s="7"/>
      <c r="AA48" s="7"/>
      <c r="AB48" s="7"/>
      <c r="AC48" s="7"/>
    </row>
    <row r="49" spans="1:29" ht="16" customHeight="1" x14ac:dyDescent="0.2">
      <c r="A49" s="41" t="s">
        <v>99</v>
      </c>
      <c r="B49" s="24">
        <f t="shared" si="2"/>
        <v>0</v>
      </c>
      <c r="C49" s="24" t="e">
        <f t="shared" si="3"/>
        <v>#DIV/0!</v>
      </c>
      <c r="D49" s="24" t="e">
        <f t="shared" si="4"/>
        <v>#DIV/0!</v>
      </c>
      <c r="E49" s="7"/>
      <c r="F49" s="7"/>
      <c r="G49" s="7"/>
      <c r="H49" s="7"/>
      <c r="I49" s="7"/>
      <c r="J49" s="7"/>
      <c r="K49" s="7"/>
      <c r="L49" s="7"/>
      <c r="M49" s="7"/>
      <c r="N49" s="7"/>
      <c r="O49" s="7"/>
      <c r="P49" s="7"/>
      <c r="Q49" s="7"/>
      <c r="R49" s="7"/>
      <c r="S49" s="7"/>
      <c r="T49" s="7"/>
      <c r="U49" s="7"/>
      <c r="V49" s="7"/>
      <c r="W49" s="7"/>
      <c r="X49" s="7"/>
      <c r="Y49" s="7"/>
      <c r="Z49" s="7"/>
      <c r="AA49" s="7"/>
      <c r="AB49" s="7"/>
      <c r="AC49" s="7"/>
    </row>
    <row r="50" spans="1:29" ht="16" customHeight="1" x14ac:dyDescent="0.2">
      <c r="A50" s="40" t="s">
        <v>100</v>
      </c>
      <c r="B50" s="24">
        <f t="shared" si="2"/>
        <v>0</v>
      </c>
      <c r="C50" s="24" t="e">
        <f t="shared" si="3"/>
        <v>#DIV/0!</v>
      </c>
      <c r="D50" s="24" t="e">
        <f t="shared" si="4"/>
        <v>#DIV/0!</v>
      </c>
      <c r="E50" s="7"/>
      <c r="F50" s="7"/>
      <c r="G50" s="7"/>
      <c r="H50" s="7"/>
      <c r="I50" s="7"/>
      <c r="J50" s="7"/>
      <c r="K50" s="7"/>
      <c r="L50" s="7"/>
      <c r="M50" s="7"/>
      <c r="N50" s="7"/>
      <c r="O50" s="7"/>
      <c r="P50" s="7"/>
      <c r="Q50" s="7"/>
      <c r="R50" s="7"/>
      <c r="S50" s="7"/>
      <c r="T50" s="7"/>
      <c r="U50" s="7"/>
      <c r="V50" s="7"/>
      <c r="W50" s="7"/>
      <c r="X50" s="7"/>
      <c r="Y50" s="7"/>
      <c r="Z50" s="7"/>
      <c r="AA50" s="7"/>
      <c r="AB50" s="7"/>
      <c r="AC50" s="7"/>
    </row>
    <row r="51" spans="1:29" x14ac:dyDescent="0.2">
      <c r="A51" t="s">
        <v>101</v>
      </c>
      <c r="B51" s="24">
        <f t="shared" si="2"/>
        <v>0</v>
      </c>
      <c r="C51" s="24">
        <f t="shared" si="3"/>
        <v>0</v>
      </c>
      <c r="D51" s="24">
        <f t="shared" si="4"/>
        <v>0</v>
      </c>
      <c r="E51" s="7"/>
      <c r="F51" s="7"/>
      <c r="G51" s="7"/>
      <c r="H51" s="7"/>
      <c r="I51" s="7"/>
      <c r="J51" s="7"/>
      <c r="K51" s="7"/>
      <c r="L51" s="7"/>
      <c r="M51" s="7"/>
      <c r="N51" s="7"/>
      <c r="O51" s="7"/>
      <c r="P51" s="7"/>
      <c r="Q51" s="7"/>
      <c r="R51" s="7"/>
      <c r="S51" s="7"/>
      <c r="T51" s="7"/>
      <c r="U51" s="7"/>
      <c r="V51" s="7"/>
      <c r="W51" s="7"/>
      <c r="X51" s="7"/>
      <c r="Y51" s="7"/>
      <c r="Z51" s="7"/>
      <c r="AA51" s="7"/>
      <c r="AB51" s="7"/>
      <c r="AC51" s="7"/>
    </row>
    <row r="52" spans="1:29" x14ac:dyDescent="0.2">
      <c r="A52" t="s">
        <v>112</v>
      </c>
      <c r="B52" s="24">
        <f t="shared" si="2"/>
        <v>0</v>
      </c>
      <c r="C52" s="24">
        <f t="shared" si="3"/>
        <v>0</v>
      </c>
      <c r="D52" s="24">
        <f t="shared" si="4"/>
        <v>0</v>
      </c>
      <c r="E52" s="7"/>
      <c r="F52" s="7"/>
      <c r="G52" s="7"/>
      <c r="H52" s="7"/>
      <c r="I52" s="7"/>
      <c r="J52" s="7"/>
      <c r="K52" s="7"/>
      <c r="L52" s="7"/>
      <c r="M52" s="7"/>
      <c r="N52" s="7"/>
      <c r="O52" s="7"/>
      <c r="P52" s="7"/>
      <c r="Q52" s="7"/>
      <c r="R52" s="7"/>
      <c r="S52" s="7"/>
      <c r="T52" s="7"/>
      <c r="U52" s="7"/>
      <c r="V52" s="7"/>
      <c r="W52" s="7"/>
      <c r="X52" s="7"/>
      <c r="Y52" s="7"/>
      <c r="Z52" s="7"/>
      <c r="AA52" s="7"/>
      <c r="AB52" s="7"/>
      <c r="AC52" s="7"/>
    </row>
    <row r="53" spans="1:29" x14ac:dyDescent="0.2">
      <c r="A53" t="s">
        <v>121</v>
      </c>
      <c r="B53" s="24">
        <f t="shared" si="2"/>
        <v>0</v>
      </c>
      <c r="C53" s="24">
        <f t="shared" si="3"/>
        <v>0</v>
      </c>
      <c r="D53" s="24">
        <f t="shared" si="4"/>
        <v>0</v>
      </c>
      <c r="E53" s="7"/>
      <c r="F53" s="7"/>
      <c r="G53" s="7"/>
      <c r="H53" s="7"/>
      <c r="I53" s="7"/>
      <c r="J53" s="7"/>
      <c r="K53" s="7"/>
      <c r="L53" s="7"/>
      <c r="M53" s="7"/>
      <c r="N53" s="7"/>
      <c r="O53" s="7"/>
      <c r="P53" s="7"/>
      <c r="Q53" s="7"/>
      <c r="R53" s="7"/>
      <c r="S53" s="7"/>
      <c r="T53" s="7"/>
      <c r="U53" s="7"/>
      <c r="V53" s="7"/>
      <c r="W53" s="7"/>
      <c r="X53" s="7"/>
      <c r="Y53" s="7"/>
      <c r="Z53" s="7"/>
      <c r="AA53" s="7"/>
      <c r="AB53" s="7"/>
      <c r="AC53" s="7"/>
    </row>
    <row r="54" spans="1:29" x14ac:dyDescent="0.2">
      <c r="A54" t="s">
        <v>126</v>
      </c>
      <c r="B54" s="24">
        <f t="shared" si="2"/>
        <v>0</v>
      </c>
      <c r="C54" s="24">
        <f t="shared" si="3"/>
        <v>0</v>
      </c>
      <c r="D54" s="24">
        <f t="shared" si="4"/>
        <v>0</v>
      </c>
      <c r="E54" s="7"/>
      <c r="F54" s="7"/>
      <c r="G54" s="7"/>
      <c r="H54" s="7"/>
      <c r="I54" s="7"/>
      <c r="J54" s="7"/>
      <c r="K54" s="7"/>
      <c r="L54" s="7"/>
      <c r="M54" s="7"/>
      <c r="N54" s="7"/>
      <c r="O54" s="7"/>
      <c r="P54" s="7"/>
      <c r="Q54" s="7"/>
      <c r="R54" s="7"/>
      <c r="S54" s="7"/>
      <c r="T54" s="7"/>
      <c r="U54" s="7"/>
      <c r="V54" s="7"/>
      <c r="W54" s="7"/>
      <c r="X54" s="7"/>
      <c r="Y54" s="7"/>
      <c r="Z54" s="7"/>
      <c r="AA54" s="7"/>
      <c r="AB54" s="7"/>
      <c r="AC54" s="7"/>
    </row>
    <row r="55" spans="1:29" x14ac:dyDescent="0.2">
      <c r="A55" s="11" t="s">
        <v>131</v>
      </c>
      <c r="B55" s="24">
        <f t="shared" si="2"/>
        <v>0</v>
      </c>
      <c r="C55" s="24">
        <f t="shared" si="3"/>
        <v>0</v>
      </c>
      <c r="D55" s="24">
        <f t="shared" si="4"/>
        <v>0</v>
      </c>
      <c r="E55" s="7"/>
      <c r="F55" s="7"/>
      <c r="G55" s="7"/>
      <c r="H55" s="7"/>
      <c r="I55" s="7"/>
      <c r="J55" s="7"/>
      <c r="K55" s="7"/>
      <c r="L55" s="7"/>
      <c r="M55" s="7"/>
      <c r="N55" s="7"/>
      <c r="O55" s="7"/>
      <c r="P55" s="7"/>
      <c r="Q55" s="7"/>
      <c r="R55" s="7"/>
      <c r="S55" s="7"/>
      <c r="T55" s="7"/>
      <c r="U55" s="7"/>
      <c r="V55" s="7"/>
      <c r="W55" s="7"/>
      <c r="X55" s="7"/>
      <c r="Y55" s="7"/>
      <c r="Z55" s="7"/>
      <c r="AA55" s="7"/>
      <c r="AB55" s="7"/>
      <c r="AC55" s="7"/>
    </row>
    <row r="56" spans="1:29" x14ac:dyDescent="0.2">
      <c r="A56" s="11" t="s">
        <v>136</v>
      </c>
      <c r="B56" s="24">
        <f t="shared" si="2"/>
        <v>0</v>
      </c>
      <c r="C56" s="24">
        <f t="shared" si="3"/>
        <v>0</v>
      </c>
      <c r="D56" s="24">
        <f t="shared" si="4"/>
        <v>0</v>
      </c>
      <c r="E56" s="7"/>
      <c r="F56" s="7"/>
      <c r="G56" s="7"/>
      <c r="H56" s="7"/>
      <c r="I56" s="7"/>
      <c r="J56" s="7"/>
      <c r="K56" s="7"/>
      <c r="L56" s="7"/>
      <c r="M56" s="7"/>
      <c r="N56" s="7"/>
      <c r="O56" s="7"/>
      <c r="P56" s="7"/>
      <c r="Q56" s="7"/>
      <c r="R56" s="7"/>
      <c r="S56" s="7"/>
      <c r="T56" s="7"/>
      <c r="U56" s="7"/>
      <c r="V56" s="7"/>
      <c r="W56" s="7"/>
      <c r="X56" s="7"/>
      <c r="Y56" s="7"/>
      <c r="Z56" s="7"/>
      <c r="AA56" s="7"/>
      <c r="AB56" s="7"/>
      <c r="AC56" s="7"/>
    </row>
    <row r="57" spans="1:29" x14ac:dyDescent="0.2">
      <c r="A57" t="s">
        <v>141</v>
      </c>
      <c r="B57" s="24">
        <f t="shared" si="2"/>
        <v>0</v>
      </c>
      <c r="C57" s="24">
        <f t="shared" si="3"/>
        <v>0</v>
      </c>
      <c r="D57" s="24">
        <f t="shared" si="4"/>
        <v>0</v>
      </c>
      <c r="E57" s="7"/>
      <c r="F57" s="7"/>
      <c r="G57" s="7"/>
      <c r="H57" s="7"/>
      <c r="I57" s="7"/>
      <c r="J57" s="7"/>
      <c r="K57" s="7"/>
      <c r="L57" s="7"/>
      <c r="M57" s="7"/>
      <c r="N57" s="7"/>
      <c r="O57" s="7"/>
      <c r="P57" s="7"/>
      <c r="Q57" s="7"/>
      <c r="R57" s="7"/>
      <c r="S57" s="7"/>
      <c r="T57" s="7"/>
      <c r="U57" s="7"/>
      <c r="V57" s="7"/>
      <c r="W57" s="7"/>
      <c r="X57" s="7"/>
      <c r="Y57" s="7"/>
      <c r="Z57" s="7"/>
      <c r="AA57" s="7"/>
      <c r="AB57" s="7"/>
      <c r="AC57" s="7"/>
    </row>
    <row r="58" spans="1:29" x14ac:dyDescent="0.2">
      <c r="A58" t="s">
        <v>144</v>
      </c>
      <c r="B58" s="24">
        <f t="shared" si="2"/>
        <v>0</v>
      </c>
      <c r="C58" s="24">
        <f t="shared" si="3"/>
        <v>0</v>
      </c>
      <c r="D58" s="24">
        <f t="shared" si="4"/>
        <v>0</v>
      </c>
      <c r="E58" s="7"/>
      <c r="F58" s="7"/>
      <c r="G58" s="7"/>
      <c r="H58" s="7"/>
      <c r="I58" s="7"/>
      <c r="J58" s="7"/>
      <c r="K58" s="7"/>
      <c r="L58" s="7"/>
      <c r="M58" s="7"/>
      <c r="N58" s="7"/>
      <c r="O58" s="7"/>
      <c r="P58" s="7"/>
      <c r="Q58" s="7"/>
      <c r="R58" s="7"/>
      <c r="S58" s="7"/>
      <c r="T58" s="7"/>
      <c r="U58" s="7"/>
      <c r="V58" s="7"/>
      <c r="W58" s="7"/>
      <c r="X58" s="7"/>
      <c r="Y58" s="7"/>
      <c r="Z58" s="7"/>
      <c r="AA58" s="7"/>
      <c r="AB58" s="7"/>
      <c r="AC58" s="7"/>
    </row>
    <row r="59" spans="1:29" x14ac:dyDescent="0.2">
      <c r="A59" t="s">
        <v>150</v>
      </c>
      <c r="B59" s="24">
        <f t="shared" si="2"/>
        <v>0</v>
      </c>
      <c r="C59" s="24">
        <f t="shared" si="3"/>
        <v>0</v>
      </c>
      <c r="D59" s="24">
        <f t="shared" si="4"/>
        <v>0</v>
      </c>
      <c r="E59" s="7"/>
      <c r="F59" s="7"/>
      <c r="G59" s="7"/>
      <c r="H59" s="7"/>
      <c r="I59" s="7"/>
      <c r="J59" s="7"/>
      <c r="K59" s="7"/>
      <c r="L59" s="7"/>
      <c r="M59" s="7"/>
      <c r="N59" s="7"/>
      <c r="O59" s="7"/>
      <c r="P59" s="7"/>
      <c r="Q59" s="7"/>
      <c r="R59" s="7"/>
      <c r="S59" s="7"/>
      <c r="T59" s="7"/>
      <c r="U59" s="7"/>
      <c r="V59" s="7"/>
      <c r="W59" s="7"/>
      <c r="X59" s="7"/>
      <c r="Y59" s="7"/>
      <c r="Z59" s="7"/>
      <c r="AA59" s="7"/>
      <c r="AB59" s="7"/>
      <c r="AC59" s="7"/>
    </row>
    <row r="60" spans="1:29" x14ac:dyDescent="0.2">
      <c r="A60" t="s">
        <v>155</v>
      </c>
      <c r="B60" s="24">
        <f t="shared" si="2"/>
        <v>0</v>
      </c>
      <c r="C60" s="24">
        <f t="shared" si="3"/>
        <v>0</v>
      </c>
      <c r="D60" s="24">
        <f t="shared" si="4"/>
        <v>0</v>
      </c>
      <c r="E60" s="7"/>
      <c r="F60" s="7"/>
      <c r="G60" s="7"/>
      <c r="H60" s="7"/>
      <c r="I60" s="7"/>
      <c r="J60" s="7"/>
      <c r="K60" s="7"/>
      <c r="L60" s="7"/>
      <c r="M60" s="7"/>
      <c r="N60" s="7"/>
      <c r="O60" s="7"/>
      <c r="P60" s="7"/>
      <c r="Q60" s="7"/>
      <c r="R60" s="7"/>
      <c r="S60" s="7"/>
      <c r="T60" s="7"/>
      <c r="U60" s="7"/>
      <c r="V60" s="7"/>
      <c r="W60" s="7"/>
      <c r="X60" s="7"/>
      <c r="Y60" s="7"/>
      <c r="Z60" s="7"/>
      <c r="AA60" s="7"/>
      <c r="AB60" s="7"/>
      <c r="AC60" s="7"/>
    </row>
    <row r="61" spans="1:29" x14ac:dyDescent="0.2">
      <c r="A61" t="s">
        <v>158</v>
      </c>
      <c r="B61" s="24">
        <f t="shared" si="2"/>
        <v>0</v>
      </c>
      <c r="C61" s="24">
        <f t="shared" si="3"/>
        <v>0</v>
      </c>
      <c r="D61" s="24">
        <f t="shared" si="4"/>
        <v>0</v>
      </c>
      <c r="E61" s="7"/>
      <c r="F61" s="7"/>
      <c r="G61" s="7"/>
      <c r="H61" s="7"/>
      <c r="I61" s="7"/>
      <c r="J61" s="7"/>
      <c r="K61" s="7"/>
      <c r="L61" s="7"/>
      <c r="M61" s="7"/>
      <c r="N61" s="7"/>
      <c r="O61" s="7"/>
      <c r="P61" s="7"/>
      <c r="Q61" s="7"/>
      <c r="R61" s="7"/>
      <c r="S61" s="7"/>
      <c r="T61" s="7"/>
      <c r="U61" s="7"/>
      <c r="V61" s="7"/>
      <c r="W61" s="7"/>
      <c r="X61" s="7"/>
      <c r="Y61" s="7"/>
      <c r="Z61" s="7"/>
      <c r="AA61" s="7"/>
      <c r="AB61" s="7"/>
      <c r="AC61" s="7"/>
    </row>
    <row r="62" spans="1:29" x14ac:dyDescent="0.2">
      <c r="A62" t="s">
        <v>181</v>
      </c>
      <c r="B62" s="24">
        <f t="shared" si="2"/>
        <v>0</v>
      </c>
      <c r="C62" s="24">
        <f t="shared" si="3"/>
        <v>0</v>
      </c>
      <c r="D62" s="24">
        <f t="shared" si="4"/>
        <v>0</v>
      </c>
      <c r="E62" s="7"/>
      <c r="F62" s="7"/>
      <c r="G62" s="7"/>
      <c r="H62" s="7"/>
      <c r="I62" s="7"/>
      <c r="J62" s="7"/>
      <c r="K62" s="7"/>
      <c r="L62" s="7"/>
      <c r="M62" s="7"/>
      <c r="N62" s="7"/>
      <c r="O62" s="7"/>
      <c r="P62" s="7"/>
      <c r="Q62" s="7"/>
      <c r="R62" s="7"/>
      <c r="S62" s="7"/>
      <c r="T62" s="7"/>
      <c r="U62" s="7"/>
      <c r="V62" s="7"/>
      <c r="W62" s="7"/>
      <c r="X62" s="7"/>
      <c r="Y62" s="7"/>
      <c r="Z62" s="7"/>
      <c r="AA62" s="7"/>
      <c r="AB62" s="7"/>
      <c r="AC62" s="7"/>
    </row>
    <row r="67" spans="1:1" x14ac:dyDescent="0.2">
      <c r="A67" s="9" t="s">
        <v>38</v>
      </c>
    </row>
    <row r="68" spans="1:1" x14ac:dyDescent="0.2">
      <c r="A68" t="s">
        <v>211</v>
      </c>
    </row>
    <row r="69" spans="1:1" x14ac:dyDescent="0.2">
      <c r="A69" t="s">
        <v>212</v>
      </c>
    </row>
    <row r="70" spans="1:1" x14ac:dyDescent="0.2">
      <c r="A70" t="s">
        <v>213</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5"/>
  <sheetViews>
    <sheetView workbookViewId="0">
      <selection activeCell="D8" sqref="D4:D8"/>
    </sheetView>
  </sheetViews>
  <sheetFormatPr baseColWidth="10" defaultColWidth="8.83203125" defaultRowHeight="15" x14ac:dyDescent="0.2"/>
  <cols>
    <col min="1" max="1" width="38.83203125" customWidth="1"/>
    <col min="3" max="3" width="22.5" customWidth="1"/>
    <col min="4" max="4" width="14.1640625" customWidth="1"/>
    <col min="5" max="5" width="3.6640625" customWidth="1"/>
    <col min="6" max="6" width="20" customWidth="1"/>
    <col min="8" max="8" width="4" customWidth="1"/>
    <col min="9" max="9" width="25.6640625" customWidth="1"/>
    <col min="10" max="10" width="9.1640625" bestFit="1" customWidth="1"/>
    <col min="12" max="12" width="38.33203125" customWidth="1"/>
  </cols>
  <sheetData>
    <row r="1" spans="1:10" x14ac:dyDescent="0.2">
      <c r="B1" s="7"/>
      <c r="C1" s="7"/>
      <c r="D1" s="7"/>
      <c r="E1" s="7"/>
      <c r="F1" s="7"/>
      <c r="G1" s="7"/>
      <c r="H1" s="7"/>
      <c r="I1" s="7"/>
      <c r="J1" s="7"/>
    </row>
    <row r="2" spans="1:10" x14ac:dyDescent="0.2">
      <c r="A2" s="3" t="s">
        <v>214</v>
      </c>
      <c r="B2" s="7"/>
      <c r="C2" s="7"/>
      <c r="D2" s="7"/>
      <c r="E2" s="7"/>
      <c r="F2" s="7"/>
      <c r="G2" s="7"/>
      <c r="H2" s="7"/>
      <c r="I2" s="7"/>
      <c r="J2" s="7"/>
    </row>
    <row r="3" spans="1:10" x14ac:dyDescent="0.2">
      <c r="B3" s="7"/>
      <c r="C3" s="7"/>
      <c r="D3" s="7"/>
      <c r="E3" s="7"/>
      <c r="F3" s="7"/>
      <c r="G3" s="7"/>
      <c r="H3" s="7"/>
      <c r="I3" s="7"/>
      <c r="J3" s="7"/>
    </row>
    <row r="4" spans="1:10" x14ac:dyDescent="0.2">
      <c r="A4" t="s">
        <v>73</v>
      </c>
      <c r="B4" s="7"/>
      <c r="C4" s="7" t="s">
        <v>215</v>
      </c>
      <c r="D4" s="15"/>
      <c r="E4" s="7"/>
      <c r="F4" s="7" t="s">
        <v>216</v>
      </c>
      <c r="G4" s="21">
        <v>365</v>
      </c>
      <c r="H4" s="7"/>
      <c r="I4" s="7" t="s">
        <v>217</v>
      </c>
      <c r="J4" s="22">
        <f t="shared" ref="J4:J19" si="0">D4*G4</f>
        <v>0</v>
      </c>
    </row>
    <row r="5" spans="1:10" ht="16" customHeight="1" x14ac:dyDescent="0.2">
      <c r="A5" s="40" t="s">
        <v>85</v>
      </c>
      <c r="B5" s="7"/>
      <c r="C5" t="s">
        <v>218</v>
      </c>
      <c r="D5" s="8"/>
      <c r="E5" s="7"/>
      <c r="F5" t="s">
        <v>219</v>
      </c>
      <c r="G5" s="20">
        <v>52</v>
      </c>
      <c r="H5" s="7"/>
      <c r="I5" t="s">
        <v>220</v>
      </c>
      <c r="J5" s="22">
        <f t="shared" si="0"/>
        <v>0</v>
      </c>
    </row>
    <row r="6" spans="1:10" ht="16" customHeight="1" x14ac:dyDescent="0.2">
      <c r="A6" s="40" t="s">
        <v>88</v>
      </c>
      <c r="B6" s="7"/>
      <c r="C6" t="s">
        <v>218</v>
      </c>
      <c r="D6" s="8"/>
      <c r="E6" s="7"/>
      <c r="F6" t="s">
        <v>219</v>
      </c>
      <c r="G6" s="20">
        <v>52</v>
      </c>
      <c r="H6" s="7"/>
      <c r="I6" t="s">
        <v>220</v>
      </c>
      <c r="J6" s="22">
        <f t="shared" si="0"/>
        <v>0</v>
      </c>
    </row>
    <row r="7" spans="1:10" ht="16" customHeight="1" x14ac:dyDescent="0.2">
      <c r="A7" s="40" t="s">
        <v>89</v>
      </c>
      <c r="B7" s="7"/>
      <c r="C7" t="s">
        <v>218</v>
      </c>
      <c r="D7" s="8"/>
      <c r="E7" s="7"/>
      <c r="F7" t="s">
        <v>219</v>
      </c>
      <c r="G7" s="20">
        <v>52</v>
      </c>
      <c r="H7" s="7"/>
      <c r="I7" t="s">
        <v>220</v>
      </c>
      <c r="J7" s="22">
        <f t="shared" si="0"/>
        <v>0</v>
      </c>
    </row>
    <row r="8" spans="1:10" ht="16" customHeight="1" x14ac:dyDescent="0.2">
      <c r="A8" s="40" t="s">
        <v>90</v>
      </c>
      <c r="B8" s="7"/>
      <c r="C8" t="s">
        <v>218</v>
      </c>
      <c r="D8" s="8"/>
      <c r="E8" s="7"/>
      <c r="F8" t="s">
        <v>219</v>
      </c>
      <c r="G8" s="20">
        <v>52</v>
      </c>
      <c r="H8" s="7"/>
      <c r="I8" t="s">
        <v>220</v>
      </c>
      <c r="J8" s="22">
        <f t="shared" si="0"/>
        <v>0</v>
      </c>
    </row>
    <row r="9" spans="1:10" ht="16" customHeight="1" x14ac:dyDescent="0.2">
      <c r="A9" s="40" t="s">
        <v>91</v>
      </c>
      <c r="B9" s="7"/>
      <c r="C9" t="s">
        <v>221</v>
      </c>
      <c r="D9" s="20">
        <v>1</v>
      </c>
      <c r="E9" s="7"/>
      <c r="F9" t="s">
        <v>222</v>
      </c>
      <c r="G9" s="20">
        <v>1</v>
      </c>
      <c r="H9" s="7"/>
      <c r="I9" t="s">
        <v>221</v>
      </c>
      <c r="J9" s="22">
        <f t="shared" si="0"/>
        <v>1</v>
      </c>
    </row>
    <row r="10" spans="1:10" ht="16" customHeight="1" x14ac:dyDescent="0.2">
      <c r="A10" s="40" t="s">
        <v>92</v>
      </c>
      <c r="B10" s="7"/>
      <c r="C10" t="s">
        <v>221</v>
      </c>
      <c r="D10" s="20">
        <v>1</v>
      </c>
      <c r="E10" s="7"/>
      <c r="F10" t="s">
        <v>222</v>
      </c>
      <c r="G10" s="20">
        <v>1</v>
      </c>
      <c r="H10" s="7"/>
      <c r="I10" t="s">
        <v>221</v>
      </c>
      <c r="J10" s="22">
        <f t="shared" si="0"/>
        <v>1</v>
      </c>
    </row>
    <row r="11" spans="1:10" ht="16" customHeight="1" x14ac:dyDescent="0.2">
      <c r="A11" s="40" t="s">
        <v>93</v>
      </c>
      <c r="B11" s="7"/>
      <c r="C11" t="s">
        <v>218</v>
      </c>
      <c r="D11" s="8"/>
      <c r="E11" s="7"/>
      <c r="F11" t="s">
        <v>219</v>
      </c>
      <c r="G11" s="51">
        <v>52</v>
      </c>
      <c r="H11" s="7"/>
      <c r="I11" t="s">
        <v>220</v>
      </c>
      <c r="J11" s="22">
        <f t="shared" si="0"/>
        <v>0</v>
      </c>
    </row>
    <row r="12" spans="1:10" x14ac:dyDescent="0.2">
      <c r="A12" t="s">
        <v>94</v>
      </c>
      <c r="B12" s="7"/>
      <c r="C12" t="s">
        <v>215</v>
      </c>
      <c r="D12" s="8"/>
      <c r="E12" s="7"/>
      <c r="F12" t="s">
        <v>216</v>
      </c>
      <c r="G12" s="51">
        <v>365</v>
      </c>
      <c r="H12" s="7"/>
      <c r="I12" t="s">
        <v>217</v>
      </c>
      <c r="J12" s="22">
        <f t="shared" si="0"/>
        <v>0</v>
      </c>
    </row>
    <row r="13" spans="1:10" ht="16" customHeight="1" x14ac:dyDescent="0.2">
      <c r="A13" s="40" t="s">
        <v>95</v>
      </c>
      <c r="B13" s="7"/>
      <c r="C13" s="7" t="s">
        <v>218</v>
      </c>
      <c r="D13" s="15"/>
      <c r="E13" s="7"/>
      <c r="F13" s="7" t="s">
        <v>219</v>
      </c>
      <c r="G13" s="21">
        <v>52</v>
      </c>
      <c r="H13" s="7"/>
      <c r="I13" s="7" t="s">
        <v>220</v>
      </c>
      <c r="J13" s="22">
        <f t="shared" si="0"/>
        <v>0</v>
      </c>
    </row>
    <row r="14" spans="1:10" ht="16" customHeight="1" x14ac:dyDescent="0.2">
      <c r="A14" s="40" t="s">
        <v>96</v>
      </c>
      <c r="B14" s="7"/>
      <c r="C14" s="7" t="s">
        <v>218</v>
      </c>
      <c r="D14" s="15"/>
      <c r="E14" s="7"/>
      <c r="F14" s="7" t="s">
        <v>219</v>
      </c>
      <c r="G14" s="21">
        <v>52</v>
      </c>
      <c r="H14" s="7"/>
      <c r="I14" s="7" t="s">
        <v>220</v>
      </c>
      <c r="J14" s="22">
        <f t="shared" si="0"/>
        <v>0</v>
      </c>
    </row>
    <row r="15" spans="1:10" ht="16" customHeight="1" x14ac:dyDescent="0.2">
      <c r="A15" s="40" t="s">
        <v>97</v>
      </c>
      <c r="B15" s="7"/>
      <c r="C15" s="7" t="s">
        <v>218</v>
      </c>
      <c r="D15" s="15"/>
      <c r="E15" s="7"/>
      <c r="F15" s="7" t="s">
        <v>219</v>
      </c>
      <c r="G15" s="21">
        <v>52</v>
      </c>
      <c r="H15" s="7"/>
      <c r="I15" s="7" t="s">
        <v>220</v>
      </c>
      <c r="J15" s="22">
        <f t="shared" si="0"/>
        <v>0</v>
      </c>
    </row>
    <row r="16" spans="1:10" ht="16" customHeight="1" x14ac:dyDescent="0.2">
      <c r="A16" s="40" t="s">
        <v>98</v>
      </c>
      <c r="B16" s="7"/>
      <c r="C16" s="7" t="s">
        <v>218</v>
      </c>
      <c r="D16" s="15"/>
      <c r="E16" s="7"/>
      <c r="F16" s="7" t="s">
        <v>219</v>
      </c>
      <c r="G16" s="21">
        <v>52</v>
      </c>
      <c r="H16" s="7"/>
      <c r="I16" s="7" t="s">
        <v>220</v>
      </c>
      <c r="J16" s="22">
        <f t="shared" si="0"/>
        <v>0</v>
      </c>
    </row>
    <row r="17" spans="1:13" ht="16" customHeight="1" x14ac:dyDescent="0.2">
      <c r="A17" s="41" t="s">
        <v>99</v>
      </c>
      <c r="B17" s="7"/>
      <c r="C17" s="7" t="s">
        <v>221</v>
      </c>
      <c r="D17" s="22">
        <v>1</v>
      </c>
      <c r="E17" s="7"/>
      <c r="F17" s="7" t="s">
        <v>222</v>
      </c>
      <c r="G17" s="22">
        <v>1</v>
      </c>
      <c r="H17" s="7"/>
      <c r="I17" t="s">
        <v>221</v>
      </c>
      <c r="J17" s="22">
        <f t="shared" si="0"/>
        <v>1</v>
      </c>
    </row>
    <row r="18" spans="1:13" ht="16" customHeight="1" x14ac:dyDescent="0.2">
      <c r="A18" s="41" t="s">
        <v>99</v>
      </c>
      <c r="B18" s="7"/>
      <c r="C18" s="7" t="s">
        <v>221</v>
      </c>
      <c r="D18" s="22">
        <v>1</v>
      </c>
      <c r="E18" s="7"/>
      <c r="F18" s="7" t="s">
        <v>222</v>
      </c>
      <c r="G18" s="22">
        <v>1</v>
      </c>
      <c r="H18" s="7"/>
      <c r="I18" t="s">
        <v>221</v>
      </c>
      <c r="J18" s="22">
        <f t="shared" si="0"/>
        <v>1</v>
      </c>
    </row>
    <row r="19" spans="1:13" ht="16" customHeight="1" x14ac:dyDescent="0.2">
      <c r="A19" s="40" t="s">
        <v>100</v>
      </c>
      <c r="B19" s="7"/>
      <c r="C19" s="7" t="s">
        <v>218</v>
      </c>
      <c r="D19" s="15"/>
      <c r="E19" s="7"/>
      <c r="F19" s="7" t="s">
        <v>219</v>
      </c>
      <c r="G19" s="21">
        <v>52</v>
      </c>
      <c r="H19" s="7"/>
      <c r="I19" t="s">
        <v>220</v>
      </c>
      <c r="J19" s="22">
        <f t="shared" si="0"/>
        <v>0</v>
      </c>
    </row>
    <row r="20" spans="1:13" x14ac:dyDescent="0.2">
      <c r="B20" s="7"/>
      <c r="C20" s="7"/>
      <c r="D20" s="7"/>
      <c r="E20" s="7"/>
      <c r="F20" s="7"/>
      <c r="G20" s="7"/>
      <c r="H20" s="7"/>
      <c r="I20" s="7"/>
      <c r="J20" s="7"/>
    </row>
    <row r="21" spans="1:13" x14ac:dyDescent="0.2">
      <c r="A21" s="9" t="s">
        <v>223</v>
      </c>
      <c r="B21" s="7"/>
      <c r="C21" s="7"/>
      <c r="D21" s="7"/>
      <c r="E21" s="7"/>
      <c r="F21" s="7"/>
      <c r="G21" s="7"/>
      <c r="H21" s="7"/>
      <c r="I21" s="7"/>
      <c r="J21" s="7"/>
    </row>
    <row r="22" spans="1:13" x14ac:dyDescent="0.2">
      <c r="B22" s="7"/>
      <c r="C22" s="7"/>
      <c r="D22" s="7"/>
      <c r="E22" s="7"/>
      <c r="F22" s="7"/>
      <c r="G22" s="7"/>
      <c r="H22" s="7"/>
      <c r="I22" s="7"/>
      <c r="J22" s="7"/>
    </row>
    <row r="23" spans="1:13" x14ac:dyDescent="0.2">
      <c r="A23" t="s">
        <v>73</v>
      </c>
      <c r="B23" s="7"/>
      <c r="C23" s="7"/>
      <c r="D23" s="7"/>
      <c r="E23" s="7"/>
      <c r="F23" s="7"/>
      <c r="G23" s="7"/>
      <c r="H23" s="7"/>
      <c r="I23" t="s">
        <v>224</v>
      </c>
      <c r="J23" s="15"/>
      <c r="L23" t="s">
        <v>225</v>
      </c>
      <c r="M23" s="15"/>
    </row>
    <row r="24" spans="1:13" ht="16" customHeight="1" x14ac:dyDescent="0.2">
      <c r="A24" s="40" t="s">
        <v>85</v>
      </c>
      <c r="B24" s="7"/>
      <c r="C24" s="7"/>
      <c r="D24" s="7"/>
      <c r="E24" s="7"/>
      <c r="F24" s="7"/>
      <c r="G24" s="7"/>
      <c r="H24" s="7"/>
      <c r="I24" t="s">
        <v>226</v>
      </c>
      <c r="J24" s="15"/>
      <c r="L24" t="s">
        <v>225</v>
      </c>
      <c r="M24" s="15"/>
    </row>
    <row r="25" spans="1:13" ht="16" customHeight="1" x14ac:dyDescent="0.2">
      <c r="A25" s="40" t="s">
        <v>88</v>
      </c>
      <c r="B25" s="7"/>
      <c r="C25" s="7"/>
      <c r="D25" s="7"/>
      <c r="E25" s="7"/>
      <c r="F25" s="7"/>
      <c r="G25" s="7"/>
      <c r="H25" s="7"/>
      <c r="I25" t="s">
        <v>227</v>
      </c>
      <c r="J25" s="15"/>
      <c r="L25" t="s">
        <v>225</v>
      </c>
      <c r="M25" s="15"/>
    </row>
    <row r="26" spans="1:13" ht="16" customHeight="1" x14ac:dyDescent="0.2">
      <c r="A26" s="40" t="s">
        <v>89</v>
      </c>
      <c r="B26" s="7"/>
      <c r="C26" s="7"/>
      <c r="D26" s="7"/>
      <c r="E26" s="7"/>
      <c r="F26" s="7"/>
      <c r="G26" s="7"/>
      <c r="H26" s="7"/>
      <c r="I26" t="s">
        <v>228</v>
      </c>
      <c r="J26" s="15"/>
      <c r="L26" t="s">
        <v>225</v>
      </c>
      <c r="M26" s="15"/>
    </row>
    <row r="27" spans="1:13" ht="16" customHeight="1" x14ac:dyDescent="0.2">
      <c r="A27" s="40" t="s">
        <v>90</v>
      </c>
      <c r="B27" s="7"/>
      <c r="C27" s="7"/>
      <c r="D27" s="7"/>
      <c r="E27" s="7"/>
      <c r="F27" s="7"/>
      <c r="G27" s="7"/>
      <c r="H27" s="7"/>
      <c r="I27" t="s">
        <v>229</v>
      </c>
      <c r="J27" s="15"/>
      <c r="L27" t="s">
        <v>225</v>
      </c>
      <c r="M27" s="15"/>
    </row>
    <row r="28" spans="1:13" ht="16" customHeight="1" x14ac:dyDescent="0.2">
      <c r="A28" s="40" t="s">
        <v>91</v>
      </c>
      <c r="B28" s="7"/>
      <c r="C28" s="7"/>
      <c r="D28" s="7"/>
      <c r="E28" s="7"/>
      <c r="F28" s="7"/>
      <c r="G28" s="7"/>
      <c r="H28" s="7"/>
      <c r="I28" t="s">
        <v>221</v>
      </c>
      <c r="J28" s="21">
        <v>1</v>
      </c>
      <c r="L28" t="s">
        <v>225</v>
      </c>
      <c r="M28" s="21">
        <v>1</v>
      </c>
    </row>
    <row r="29" spans="1:13" ht="16" customHeight="1" x14ac:dyDescent="0.2">
      <c r="A29" s="40" t="s">
        <v>92</v>
      </c>
      <c r="B29" s="7"/>
      <c r="C29" s="7"/>
      <c r="D29" s="7"/>
      <c r="E29" s="7"/>
      <c r="F29" s="7"/>
      <c r="G29" s="7"/>
      <c r="H29" s="7"/>
      <c r="I29" t="s">
        <v>221</v>
      </c>
      <c r="J29" s="21">
        <v>1</v>
      </c>
      <c r="L29" t="s">
        <v>225</v>
      </c>
      <c r="M29" s="21">
        <v>1</v>
      </c>
    </row>
    <row r="30" spans="1:13" ht="16" customHeight="1" x14ac:dyDescent="0.2">
      <c r="A30" s="40" t="s">
        <v>93</v>
      </c>
      <c r="B30" s="7"/>
      <c r="C30" s="7"/>
      <c r="D30" s="7"/>
      <c r="E30" s="7"/>
      <c r="F30" s="7"/>
      <c r="G30" s="7"/>
      <c r="H30" s="7"/>
      <c r="I30" t="s">
        <v>230</v>
      </c>
      <c r="J30" s="15"/>
      <c r="L30" t="s">
        <v>225</v>
      </c>
      <c r="M30" s="15"/>
    </row>
    <row r="31" spans="1:13" x14ac:dyDescent="0.2">
      <c r="A31" t="s">
        <v>94</v>
      </c>
      <c r="B31" s="7"/>
      <c r="C31" s="7"/>
      <c r="D31" s="7"/>
      <c r="E31" s="7"/>
      <c r="F31" s="7"/>
      <c r="G31" s="7"/>
      <c r="H31" s="7"/>
      <c r="I31" t="s">
        <v>224</v>
      </c>
      <c r="J31" s="15"/>
      <c r="L31" t="s">
        <v>225</v>
      </c>
      <c r="M31" s="15"/>
    </row>
    <row r="32" spans="1:13" ht="16" customHeight="1" x14ac:dyDescent="0.2">
      <c r="A32" s="40" t="s">
        <v>95</v>
      </c>
      <c r="B32" s="7"/>
      <c r="C32" s="7"/>
      <c r="D32" s="7"/>
      <c r="E32" s="7"/>
      <c r="F32" s="7"/>
      <c r="G32" s="7"/>
      <c r="H32" s="7"/>
      <c r="I32" t="s">
        <v>226</v>
      </c>
      <c r="J32" s="15"/>
      <c r="L32" t="s">
        <v>225</v>
      </c>
      <c r="M32" s="15"/>
    </row>
    <row r="33" spans="1:13" ht="16" customHeight="1" x14ac:dyDescent="0.2">
      <c r="A33" s="40" t="s">
        <v>96</v>
      </c>
      <c r="B33" s="7"/>
      <c r="C33" s="7"/>
      <c r="D33" s="7"/>
      <c r="E33" s="7"/>
      <c r="F33" s="7"/>
      <c r="G33" s="7"/>
      <c r="H33" s="7"/>
      <c r="I33" t="s">
        <v>227</v>
      </c>
      <c r="J33" s="15"/>
      <c r="L33" t="s">
        <v>225</v>
      </c>
      <c r="M33" s="15"/>
    </row>
    <row r="34" spans="1:13" ht="16" customHeight="1" x14ac:dyDescent="0.2">
      <c r="A34" s="40" t="s">
        <v>97</v>
      </c>
      <c r="B34" s="7"/>
      <c r="C34" s="7"/>
      <c r="D34" s="7"/>
      <c r="E34" s="7"/>
      <c r="F34" s="7"/>
      <c r="G34" s="7"/>
      <c r="H34" s="7"/>
      <c r="I34" t="s">
        <v>228</v>
      </c>
      <c r="J34" s="15"/>
      <c r="L34" t="s">
        <v>225</v>
      </c>
      <c r="M34" s="15"/>
    </row>
    <row r="35" spans="1:13" ht="16" customHeight="1" x14ac:dyDescent="0.2">
      <c r="A35" s="40" t="s">
        <v>98</v>
      </c>
      <c r="B35" s="7"/>
      <c r="C35" s="7"/>
      <c r="D35" s="7"/>
      <c r="E35" s="7"/>
      <c r="F35" s="7"/>
      <c r="G35" s="7"/>
      <c r="H35" s="7"/>
      <c r="I35" t="s">
        <v>228</v>
      </c>
      <c r="J35" s="15"/>
      <c r="L35" t="s">
        <v>225</v>
      </c>
      <c r="M35" s="15"/>
    </row>
    <row r="36" spans="1:13" ht="16" customHeight="1" x14ac:dyDescent="0.2">
      <c r="A36" s="41" t="s">
        <v>99</v>
      </c>
      <c r="B36" s="7"/>
      <c r="C36" s="7"/>
      <c r="D36" s="7"/>
      <c r="E36" s="7"/>
      <c r="F36" s="7"/>
      <c r="G36" s="7"/>
      <c r="H36" s="7"/>
      <c r="I36" t="s">
        <v>221</v>
      </c>
      <c r="J36" s="21">
        <v>1</v>
      </c>
      <c r="L36" t="s">
        <v>225</v>
      </c>
      <c r="M36" s="21">
        <v>1</v>
      </c>
    </row>
    <row r="37" spans="1:13" ht="16" customHeight="1" x14ac:dyDescent="0.2">
      <c r="A37" s="41" t="s">
        <v>99</v>
      </c>
      <c r="B37" s="7"/>
      <c r="C37" s="7"/>
      <c r="D37" s="7"/>
      <c r="E37" s="7"/>
      <c r="F37" s="7"/>
      <c r="G37" s="7"/>
      <c r="H37" s="7"/>
      <c r="I37" t="s">
        <v>221</v>
      </c>
      <c r="J37" s="21">
        <v>1</v>
      </c>
      <c r="L37" t="s">
        <v>225</v>
      </c>
      <c r="M37" s="21">
        <v>1</v>
      </c>
    </row>
    <row r="38" spans="1:13" ht="16" customHeight="1" x14ac:dyDescent="0.2">
      <c r="A38" s="40" t="s">
        <v>100</v>
      </c>
      <c r="B38" s="7"/>
      <c r="C38" s="7"/>
      <c r="D38" s="7"/>
      <c r="E38" s="7"/>
      <c r="F38" s="7"/>
      <c r="G38" s="7"/>
      <c r="H38" s="7"/>
      <c r="I38" t="s">
        <v>230</v>
      </c>
      <c r="J38" s="15"/>
      <c r="L38" t="s">
        <v>225</v>
      </c>
      <c r="M38" s="15"/>
    </row>
    <row r="42" spans="1:13" x14ac:dyDescent="0.2">
      <c r="A42" s="9" t="s">
        <v>38</v>
      </c>
    </row>
    <row r="44" spans="1:13" x14ac:dyDescent="0.2">
      <c r="A44" t="s">
        <v>231</v>
      </c>
    </row>
    <row r="45" spans="1:13" x14ac:dyDescent="0.2">
      <c r="A45" t="s">
        <v>232</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topLeftCell="A4" workbookViewId="0">
      <selection activeCell="I30" sqref="I30"/>
    </sheetView>
  </sheetViews>
  <sheetFormatPr baseColWidth="10" defaultColWidth="8.83203125" defaultRowHeight="15" x14ac:dyDescent="0.2"/>
  <cols>
    <col min="7" max="7" width="28.6640625" customWidth="1"/>
    <col min="8" max="8" width="30" customWidth="1"/>
    <col min="9" max="9" width="26.5" customWidth="1"/>
    <col min="10" max="10" width="26.1640625" customWidth="1"/>
    <col min="12" max="12" width="19.1640625" customWidth="1"/>
    <col min="13" max="13" width="19.5" customWidth="1"/>
  </cols>
  <sheetData>
    <row r="1" spans="1:13" x14ac:dyDescent="0.2">
      <c r="B1" s="7"/>
      <c r="C1" s="7"/>
      <c r="D1" s="7"/>
      <c r="E1" s="7"/>
      <c r="F1" s="7"/>
      <c r="G1" s="7"/>
      <c r="H1" s="7"/>
      <c r="I1" s="7"/>
      <c r="J1" s="7"/>
    </row>
    <row r="2" spans="1:13" x14ac:dyDescent="0.2">
      <c r="B2" s="7"/>
      <c r="C2" s="7"/>
      <c r="D2" s="7"/>
      <c r="E2" s="7"/>
      <c r="F2" s="7"/>
      <c r="G2" s="7"/>
      <c r="H2" s="7"/>
      <c r="I2" s="7"/>
      <c r="J2" s="7"/>
    </row>
    <row r="3" spans="1:13" x14ac:dyDescent="0.2">
      <c r="B3" s="7"/>
      <c r="C3" s="7"/>
      <c r="D3" s="7"/>
      <c r="E3" s="7"/>
      <c r="F3" s="7"/>
      <c r="G3" s="7"/>
      <c r="H3" s="7"/>
      <c r="I3" s="7"/>
      <c r="J3" s="7"/>
    </row>
    <row r="4" spans="1:13" s="12" customFormat="1" ht="60.75" customHeight="1" x14ac:dyDescent="0.2">
      <c r="B4" s="13"/>
      <c r="C4" s="13"/>
      <c r="D4" s="13"/>
      <c r="E4" s="13"/>
      <c r="F4" s="13"/>
      <c r="G4" s="12" t="s">
        <v>233</v>
      </c>
      <c r="H4" s="12" t="s">
        <v>234</v>
      </c>
      <c r="I4" s="12" t="s">
        <v>235</v>
      </c>
      <c r="J4" s="12" t="s">
        <v>236</v>
      </c>
      <c r="L4" s="12" t="s">
        <v>254</v>
      </c>
      <c r="M4" s="12" t="s">
        <v>255</v>
      </c>
    </row>
    <row r="5" spans="1:13" x14ac:dyDescent="0.2">
      <c r="A5" s="9" t="s">
        <v>237</v>
      </c>
      <c r="B5" s="7"/>
      <c r="C5" s="7"/>
      <c r="D5" s="7"/>
      <c r="E5" s="7"/>
      <c r="F5" s="7"/>
    </row>
    <row r="6" spans="1:13" x14ac:dyDescent="0.2">
      <c r="A6" t="s">
        <v>73</v>
      </c>
      <c r="B6" s="7"/>
      <c r="C6" s="7"/>
      <c r="D6" s="7"/>
      <c r="E6" s="7"/>
      <c r="F6" s="7"/>
      <c r="G6" s="24">
        <f>IF('Activity levels'!$J4&gt;0,'Total costs after allocation'!$AA3/'Activity levels'!$J4,0)</f>
        <v>0</v>
      </c>
      <c r="H6" s="24">
        <f>IF('Activity levels'!$J23&gt;0,'Total costs after allocation'!$AA3/'Activity levels'!$J23,0)</f>
        <v>0</v>
      </c>
      <c r="I6" s="24">
        <f>IF('Activity levels'!$J4&gt;0,'Total costs after allocation'!$AC3/'Activity levels'!$J4,0)</f>
        <v>0</v>
      </c>
      <c r="J6" s="24">
        <f>IF('Activity levels'!$J23&gt;0,'Total costs after allocation'!$AC3/'Activity levels'!$J23,0)</f>
        <v>0</v>
      </c>
      <c r="L6" s="24">
        <f>IF('Activity levels'!$J23&gt;0,'Total costs after allocation'!$AA3/'Activity levels'!$M23,0)</f>
        <v>0</v>
      </c>
      <c r="M6" s="24">
        <f>IF('Activity levels'!$J23&gt;0,'Total costs after allocation'!$AC3/'Activity levels'!$M23,0)</f>
        <v>0</v>
      </c>
    </row>
    <row r="7" spans="1:13" ht="16" customHeight="1" x14ac:dyDescent="0.2">
      <c r="A7" s="40" t="s">
        <v>85</v>
      </c>
      <c r="B7" s="7"/>
      <c r="C7" s="7"/>
      <c r="D7" s="7"/>
      <c r="E7" s="7"/>
      <c r="F7" s="7"/>
      <c r="G7" s="24">
        <f>IF('Activity levels'!$J5&gt;0,'Total costs after allocation'!$AA4/'Activity levels'!$J5,0)</f>
        <v>0</v>
      </c>
      <c r="H7" s="24">
        <f>IF('Activity levels'!$J24&gt;0,'Total costs after allocation'!$AA4/'Activity levels'!$J24,0)</f>
        <v>0</v>
      </c>
      <c r="I7" s="24">
        <f>IF('Activity levels'!$J5&gt;0,'Total costs after allocation'!$AC4/'Activity levels'!$J5,0)</f>
        <v>0</v>
      </c>
      <c r="J7" s="24">
        <f>IF('Activity levels'!$J24&gt;0,'Total costs after allocation'!$AC4/'Activity levels'!$J24,0)</f>
        <v>0</v>
      </c>
      <c r="L7" s="24">
        <f>IF('Activity levels'!$J24&gt;0,'Total costs after allocation'!$AA4/'Activity levels'!$M24,0)</f>
        <v>0</v>
      </c>
      <c r="M7" s="24">
        <f>IF('Activity levels'!$J24&gt;0,'Total costs after allocation'!$AC4/'Activity levels'!$M24,0)</f>
        <v>0</v>
      </c>
    </row>
    <row r="8" spans="1:13" ht="16" customHeight="1" x14ac:dyDescent="0.2">
      <c r="A8" s="40" t="s">
        <v>88</v>
      </c>
      <c r="B8" s="7"/>
      <c r="C8" s="7"/>
      <c r="D8" s="7"/>
      <c r="E8" s="7"/>
      <c r="F8" s="7"/>
      <c r="G8" s="24">
        <f>IF('Activity levels'!$J6&gt;0,'Total costs after allocation'!$AA5/'Activity levels'!$J6,0)</f>
        <v>0</v>
      </c>
      <c r="H8" s="24">
        <f>IF('Activity levels'!$J25&gt;0,'Total costs after allocation'!$AA5/'Activity levels'!$J25,0)</f>
        <v>0</v>
      </c>
      <c r="I8" s="24">
        <f>IF('Activity levels'!$J6&gt;0,'Total costs after allocation'!$AC5/'Activity levels'!$J6,0)</f>
        <v>0</v>
      </c>
      <c r="J8" s="24">
        <f>IF('Activity levels'!$J25&gt;0,'Total costs after allocation'!$AC5/'Activity levels'!$J25,0)</f>
        <v>0</v>
      </c>
      <c r="L8" s="24">
        <f>IF('Activity levels'!$J25&gt;0,'Total costs after allocation'!$AA5/'Activity levels'!$M25,0)</f>
        <v>0</v>
      </c>
      <c r="M8" s="24">
        <f>IF('Activity levels'!$J25&gt;0,'Total costs after allocation'!$AC5/'Activity levels'!$M25,0)</f>
        <v>0</v>
      </c>
    </row>
    <row r="9" spans="1:13" ht="16" customHeight="1" x14ac:dyDescent="0.2">
      <c r="A9" s="40" t="s">
        <v>89</v>
      </c>
      <c r="B9" s="7"/>
      <c r="C9" s="7"/>
      <c r="D9" s="7"/>
      <c r="E9" s="7"/>
      <c r="F9" s="7"/>
      <c r="G9" s="24">
        <f>IF('Activity levels'!$J7&gt;0,'Total costs after allocation'!$AA6/'Activity levels'!$J7,0)</f>
        <v>0</v>
      </c>
      <c r="H9" s="24">
        <f>IF('Activity levels'!$J26&gt;0,'Total costs after allocation'!$AA6/'Activity levels'!$J26,0)</f>
        <v>0</v>
      </c>
      <c r="I9" s="24">
        <f>IF('Activity levels'!$J7&gt;0,'Total costs after allocation'!$AC6/'Activity levels'!$J7,0)</f>
        <v>0</v>
      </c>
      <c r="J9" s="24">
        <f>IF('Activity levels'!$J26&gt;0,'Total costs after allocation'!$AC6/'Activity levels'!$J26,0)</f>
        <v>0</v>
      </c>
      <c r="L9" s="24">
        <f>IF('Activity levels'!$J26&gt;0,'Total costs after allocation'!$AA6/'Activity levels'!$M26,0)</f>
        <v>0</v>
      </c>
      <c r="M9" s="24">
        <f>IF('Activity levels'!$J26&gt;0,'Total costs after allocation'!$AC6/'Activity levels'!$M26,0)</f>
        <v>0</v>
      </c>
    </row>
    <row r="10" spans="1:13" ht="16" customHeight="1" x14ac:dyDescent="0.2">
      <c r="A10" s="40" t="s">
        <v>90</v>
      </c>
      <c r="B10" s="7"/>
      <c r="C10" s="7"/>
      <c r="D10" s="7"/>
      <c r="E10" s="7"/>
      <c r="F10" s="7"/>
      <c r="G10" s="24">
        <f>IF('Activity levels'!$J8&gt;0,'Total costs after allocation'!$AA7/'Activity levels'!$J8,0)</f>
        <v>0</v>
      </c>
      <c r="H10" s="24">
        <f>IF('Activity levels'!$J27&gt;0,'Total costs after allocation'!$AA7/'Activity levels'!$J27,0)</f>
        <v>0</v>
      </c>
      <c r="I10" s="24">
        <f>IF('Activity levels'!$J8&gt;0,'Total costs after allocation'!$AC7/'Activity levels'!$J8,0)</f>
        <v>0</v>
      </c>
      <c r="J10" s="24">
        <f>IF('Activity levels'!$J27&gt;0,'Total costs after allocation'!$AC7/'Activity levels'!$J27,0)</f>
        <v>0</v>
      </c>
      <c r="L10" s="24">
        <f>IF('Activity levels'!$J27&gt;0,'Total costs after allocation'!$AA7/'Activity levels'!$M27,0)</f>
        <v>0</v>
      </c>
      <c r="M10" s="24">
        <f>IF('Activity levels'!$J27&gt;0,'Total costs after allocation'!$AC7/'Activity levels'!$M27,0)</f>
        <v>0</v>
      </c>
    </row>
    <row r="11" spans="1:13" ht="16" customHeight="1" x14ac:dyDescent="0.2">
      <c r="A11" s="40" t="s">
        <v>93</v>
      </c>
      <c r="B11" s="7"/>
      <c r="C11" s="7"/>
      <c r="D11" s="7"/>
      <c r="E11" s="7"/>
      <c r="F11" s="7"/>
      <c r="G11" s="24">
        <f>IF('Activity levels'!$J11&gt;0,'Total costs after allocation'!$AA10/'Activity levels'!$J11,0)</f>
        <v>0</v>
      </c>
      <c r="H11" s="24">
        <f>IF('Activity levels'!$J30&gt;0,'Total costs after allocation'!$AA10/'Activity levels'!$J30,0)</f>
        <v>0</v>
      </c>
      <c r="I11" s="24">
        <f>IF('Activity levels'!$J11&gt;0,'Total costs after allocation'!$AC10/'Activity levels'!$J11,0)</f>
        <v>0</v>
      </c>
      <c r="J11" s="24">
        <f>IF('Activity levels'!$J30&gt;0,'Total costs after allocation'!$AC10/'Activity levels'!$J30,0)</f>
        <v>0</v>
      </c>
      <c r="L11" s="24">
        <f>IF('Activity levels'!$J30&gt;0,'Total costs after allocation'!$AA10/'Activity levels'!$M30,0)</f>
        <v>0</v>
      </c>
      <c r="M11" s="24">
        <f>IF('Activity levels'!$J30&gt;0,'Total costs after allocation'!$AC10/'Activity levels'!$M30,0)</f>
        <v>0</v>
      </c>
    </row>
    <row r="12" spans="1:13" ht="16" customHeight="1" x14ac:dyDescent="0.2">
      <c r="A12" s="40" t="s">
        <v>98</v>
      </c>
      <c r="B12" s="7"/>
      <c r="C12" s="7"/>
      <c r="D12" s="7"/>
      <c r="E12" s="7"/>
      <c r="F12" s="7"/>
      <c r="G12" s="24">
        <f>IF('Activity levels'!$J16&gt;0,'Total costs after allocation'!$AA15/'Activity levels'!$J16,0)</f>
        <v>0</v>
      </c>
      <c r="H12" s="24">
        <f>IF('Activity levels'!$J35&gt;0,'Total costs after allocation'!$AA15/'Activity levels'!$J35,0)</f>
        <v>0</v>
      </c>
      <c r="I12" s="24">
        <f>IF('Activity levels'!$J16&gt;0,'Total costs after allocation'!$AC15/'Activity levels'!$J16,0)</f>
        <v>0</v>
      </c>
      <c r="J12" s="24">
        <f>IF('Activity levels'!$J35&gt;0,'Total costs after allocation'!$AC15/'Activity levels'!$J35,0)</f>
        <v>0</v>
      </c>
      <c r="L12" s="24">
        <f>IF('Activity levels'!$J35&gt;0,'Total costs after allocation'!$AA15/'Activity levels'!$M35,0)</f>
        <v>0</v>
      </c>
      <c r="M12" s="24">
        <f>IF('Activity levels'!$J35&gt;0,'Total costs after allocation'!$AC15/'Activity levels'!$M35,0)</f>
        <v>0</v>
      </c>
    </row>
    <row r="13" spans="1:13" x14ac:dyDescent="0.2">
      <c r="A13" s="9" t="s">
        <v>238</v>
      </c>
      <c r="B13" s="7"/>
      <c r="C13" s="7"/>
      <c r="D13" s="7"/>
      <c r="E13" s="7"/>
      <c r="F13" s="7"/>
      <c r="G13" s="7"/>
      <c r="H13" s="7"/>
      <c r="I13" s="7"/>
      <c r="J13" s="7"/>
      <c r="L13" s="7"/>
      <c r="M13" s="7"/>
    </row>
    <row r="14" spans="1:13" x14ac:dyDescent="0.2">
      <c r="A14" t="s">
        <v>94</v>
      </c>
      <c r="B14" s="7"/>
      <c r="C14" s="7"/>
      <c r="D14" s="7"/>
      <c r="E14" s="7"/>
      <c r="F14" s="7"/>
      <c r="G14" s="24">
        <f>IF('Activity levels'!$J12&gt;0,'Total costs after allocation'!$AA11/'Activity levels'!$J12,0)</f>
        <v>0</v>
      </c>
      <c r="H14" s="24">
        <f>IF('Activity levels'!$J31&gt;0,'Total costs after allocation'!$AA11/'Activity levels'!$J31,0)</f>
        <v>0</v>
      </c>
      <c r="I14" s="24">
        <f>IF('Activity levels'!$J12&gt;0,'Total costs after allocation'!$AC11/'Activity levels'!$J12,0)</f>
        <v>0</v>
      </c>
      <c r="J14" s="24">
        <f>IF('Activity levels'!$J31&gt;0,'Total costs after allocation'!$AC11/'Activity levels'!$J31,0)</f>
        <v>0</v>
      </c>
      <c r="L14" s="24">
        <f>IF('Activity levels'!$J31&gt;0,'Total costs after allocation'!$AA11/'Activity levels'!$M31,0)</f>
        <v>0</v>
      </c>
      <c r="M14" s="24">
        <f>IF('Activity levels'!$J31&gt;0,'Total costs after allocation'!$AC11/'Activity levels'!$M31,0)</f>
        <v>0</v>
      </c>
    </row>
    <row r="15" spans="1:13" ht="16" customHeight="1" x14ac:dyDescent="0.2">
      <c r="A15" s="40" t="s">
        <v>95</v>
      </c>
      <c r="B15" s="7"/>
      <c r="C15" s="7"/>
      <c r="D15" s="7"/>
      <c r="E15" s="7"/>
      <c r="F15" s="7"/>
      <c r="G15" s="24">
        <f>IF('Activity levels'!$J13&gt;0,'Total costs after allocation'!$AA12/'Activity levels'!$J13,0)</f>
        <v>0</v>
      </c>
      <c r="H15" s="24">
        <f>IF('Activity levels'!$J32&gt;0,'Total costs after allocation'!$AA12/'Activity levels'!$J32,0)</f>
        <v>0</v>
      </c>
      <c r="I15" s="24">
        <f>IF('Activity levels'!$J13&gt;0,'Total costs after allocation'!$AC12/'Activity levels'!$J13,0)</f>
        <v>0</v>
      </c>
      <c r="J15" s="24">
        <f>IF('Activity levels'!$J32&gt;0,'Total costs after allocation'!$AC12/'Activity levels'!$J32,0)</f>
        <v>0</v>
      </c>
      <c r="L15" s="24">
        <f>IF('Activity levels'!$J32&gt;0,'Total costs after allocation'!$AA12/'Activity levels'!$M32,0)</f>
        <v>0</v>
      </c>
      <c r="M15" s="24">
        <f>IF('Activity levels'!$J32&gt;0,'Total costs after allocation'!$AC12/'Activity levels'!$M32,0)</f>
        <v>0</v>
      </c>
    </row>
    <row r="16" spans="1:13" ht="16" customHeight="1" x14ac:dyDescent="0.2">
      <c r="A16" s="40" t="s">
        <v>96</v>
      </c>
      <c r="B16" s="7"/>
      <c r="C16" s="7"/>
      <c r="D16" s="7"/>
      <c r="E16" s="7"/>
      <c r="F16" s="7"/>
      <c r="G16" s="24">
        <f>IF('Activity levels'!$J14&gt;0,'Total costs after allocation'!$AA13/'Activity levels'!$J14,0)</f>
        <v>0</v>
      </c>
      <c r="H16" s="24">
        <f>IF('Activity levels'!$J33&gt;0,'Total costs after allocation'!$AA13/'Activity levels'!$J33,0)</f>
        <v>0</v>
      </c>
      <c r="I16" s="24">
        <f>IF('Activity levels'!$J14&gt;0,'Total costs after allocation'!$AC13/'Activity levels'!$J14,0)</f>
        <v>0</v>
      </c>
      <c r="J16" s="24">
        <f>IF('Activity levels'!$J33&gt;0,'Total costs after allocation'!$AC13/'Activity levels'!$J33,0)</f>
        <v>0</v>
      </c>
      <c r="L16" s="24">
        <f>IF('Activity levels'!$J33&gt;0,'Total costs after allocation'!$AA13/'Activity levels'!$M33,0)</f>
        <v>0</v>
      </c>
      <c r="M16" s="24">
        <f>IF('Activity levels'!$J33&gt;0,'Total costs after allocation'!$AC13/'Activity levels'!$M33,0)</f>
        <v>0</v>
      </c>
    </row>
    <row r="17" spans="1:13" ht="16" customHeight="1" x14ac:dyDescent="0.2">
      <c r="A17" s="40" t="s">
        <v>97</v>
      </c>
      <c r="B17" s="7"/>
      <c r="C17" s="7"/>
      <c r="D17" s="7"/>
      <c r="E17" s="7"/>
      <c r="F17" s="7"/>
      <c r="G17" s="24">
        <f>IF('Activity levels'!$J15&gt;0,'Total costs after allocation'!$AA14/'Activity levels'!$J15,0)</f>
        <v>0</v>
      </c>
      <c r="H17" s="24">
        <f>IF('Activity levels'!$J34&gt;0,'Total costs after allocation'!$AA14/'Activity levels'!$J34,0)</f>
        <v>0</v>
      </c>
      <c r="I17" s="24">
        <f>IF('Activity levels'!$J15&gt;0,'Total costs after allocation'!$AC14/'Activity levels'!$J15,0)</f>
        <v>0</v>
      </c>
      <c r="J17" s="24">
        <f>IF('Activity levels'!$J34&gt;0,'Total costs after allocation'!$AC14/'Activity levels'!$J34,0)</f>
        <v>0</v>
      </c>
      <c r="L17" s="24">
        <f>IF('Activity levels'!$J34&gt;0,'Total costs after allocation'!$AA14/'Activity levels'!$M34,0)</f>
        <v>0</v>
      </c>
      <c r="M17" s="24">
        <f>IF('Activity levels'!$J34&gt;0,'Total costs after allocation'!$AC14/'Activity levels'!$M34,0)</f>
        <v>0</v>
      </c>
    </row>
    <row r="18" spans="1:13" ht="16" customHeight="1" x14ac:dyDescent="0.2">
      <c r="A18" s="41" t="s">
        <v>99</v>
      </c>
      <c r="B18" s="7"/>
      <c r="C18" s="7"/>
      <c r="D18" s="7"/>
      <c r="E18" s="7"/>
      <c r="F18" s="7"/>
      <c r="G18" s="58" t="e">
        <f>IF('Activity levels'!$J17&gt;0,'Total costs after allocation'!$AA16/'Activity levels'!$J17,0)</f>
        <v>#DIV/0!</v>
      </c>
      <c r="H18" s="58" t="e">
        <f>IF('Activity levels'!$J36&gt;0,'Total costs after allocation'!$AA16/'Activity levels'!$J36,0)</f>
        <v>#DIV/0!</v>
      </c>
      <c r="I18" s="58" t="e">
        <f>IF('Activity levels'!$J17&gt;0,'Total costs after allocation'!$AC16/'Activity levels'!$J17,0)</f>
        <v>#DIV/0!</v>
      </c>
      <c r="J18" s="58" t="e">
        <f>IF('Activity levels'!$J36&gt;0,'Total costs after allocation'!$AC16/'Activity levels'!$J36,0)</f>
        <v>#DIV/0!</v>
      </c>
      <c r="K18" s="50"/>
      <c r="L18" s="58" t="e">
        <f>IF('Activity levels'!$J36&gt;0,'Total costs after allocation'!$AA16/'Activity levels'!$M36,0)</f>
        <v>#DIV/0!</v>
      </c>
      <c r="M18" s="58" t="e">
        <f>IF('Activity levels'!$J36&gt;0,'Total costs after allocation'!$AC16/'Activity levels'!$M36,0)</f>
        <v>#DIV/0!</v>
      </c>
    </row>
    <row r="19" spans="1:13" ht="16" customHeight="1" x14ac:dyDescent="0.2">
      <c r="A19" s="41" t="s">
        <v>99</v>
      </c>
      <c r="G19" s="58" t="e">
        <f>IF('Activity levels'!$J18&gt;0,'Total costs after allocation'!$AA17/'Activity levels'!$J18,0)</f>
        <v>#DIV/0!</v>
      </c>
      <c r="H19" s="58" t="e">
        <f>IF('Activity levels'!$J37&gt;0,'Total costs after allocation'!$AA17/'Activity levels'!$J37,0)</f>
        <v>#DIV/0!</v>
      </c>
      <c r="I19" s="58" t="e">
        <f>IF('Activity levels'!$J18&gt;0,'Total costs after allocation'!$AC17/'Activity levels'!$J18,0)</f>
        <v>#DIV/0!</v>
      </c>
      <c r="J19" s="58" t="e">
        <f>IF('Activity levels'!$J37&gt;0,'Total costs after allocation'!$AC17/'Activity levels'!$J37,0)</f>
        <v>#DIV/0!</v>
      </c>
      <c r="K19" s="50"/>
      <c r="L19" s="58" t="e">
        <f>IF('Activity levels'!$J37&gt;0,'Total costs after allocation'!$AA17/'Activity levels'!$M37,0)</f>
        <v>#DIV/0!</v>
      </c>
      <c r="M19" s="58" t="e">
        <f>IF('Activity levels'!$J37&gt;0,'Total costs after allocation'!$AC17/'Activity levels'!$M37,0)</f>
        <v>#DIV/0!</v>
      </c>
    </row>
    <row r="20" spans="1:13" ht="16" customHeight="1" x14ac:dyDescent="0.2">
      <c r="A20" s="40" t="s">
        <v>100</v>
      </c>
      <c r="G20" s="24">
        <f>IF('Activity levels'!$J19&gt;0,'Total costs after allocation'!$AA18/'Activity levels'!$J19,0)</f>
        <v>0</v>
      </c>
      <c r="H20" s="24">
        <f>IF('Activity levels'!$J38&gt;0,'Total costs after allocation'!$AA18/'Activity levels'!$J38,0)</f>
        <v>0</v>
      </c>
      <c r="I20" s="24">
        <f>IF('Activity levels'!$J19&gt;0,'Total costs after allocation'!$AC18/'Activity levels'!$J19,0)</f>
        <v>0</v>
      </c>
      <c r="J20" s="24">
        <f>IF('Activity levels'!$J38&gt;0,'Total costs after allocation'!$AC18/'Activity levels'!$J38,0)</f>
        <v>0</v>
      </c>
      <c r="L20" s="24">
        <f>IF('Activity levels'!$J38&gt;0,'Total costs after allocation'!$AA18/'Activity levels'!$M38,0)</f>
        <v>0</v>
      </c>
      <c r="M20" s="24">
        <f>IF('Activity levels'!$J38&gt;0,'Total costs after allocation'!$AC18/'Activity levels'!$M38,0)</f>
        <v>0</v>
      </c>
    </row>
    <row r="21" spans="1:13" x14ac:dyDescent="0.2">
      <c r="A21" s="9" t="s">
        <v>239</v>
      </c>
    </row>
    <row r="22" spans="1:13" x14ac:dyDescent="0.2">
      <c r="A22" t="s">
        <v>91</v>
      </c>
      <c r="B22" s="7"/>
      <c r="C22" s="7"/>
      <c r="D22" s="7"/>
      <c r="E22" s="7"/>
      <c r="F22" s="7"/>
      <c r="G22" s="24" t="e">
        <f>IF('Activity levels'!$J9&gt;0,'Total costs after allocation'!$AA8/'Activity levels'!$J9,0)</f>
        <v>#DIV/0!</v>
      </c>
      <c r="H22" s="24" t="e">
        <f>IF('Activity levels'!$J28&gt;0,'Total costs after allocation'!$AA8/'Activity levels'!$J28,0)</f>
        <v>#DIV/0!</v>
      </c>
      <c r="I22" s="24" t="e">
        <f>IF('Activity levels'!$J9&gt;0,'Total costs after allocation'!$AC8/'Activity levels'!$J9,0)</f>
        <v>#DIV/0!</v>
      </c>
      <c r="J22" s="24" t="e">
        <f>IF('Activity levels'!$J28&gt;0,'Total costs after allocation'!$AC8/'Activity levels'!$J28,0)</f>
        <v>#DIV/0!</v>
      </c>
      <c r="L22" s="24" t="e">
        <f>IF('Activity levels'!$J28&gt;0,'Total costs after allocation'!$AA8/'Activity levels'!$M28,0)</f>
        <v>#DIV/0!</v>
      </c>
      <c r="M22" s="24" t="e">
        <f>IF('Activity levels'!$J28&gt;0,'Total costs after allocation'!$AC8/'Activity levels'!$M28,0)</f>
        <v>#DIV/0!</v>
      </c>
    </row>
    <row r="23" spans="1:13" x14ac:dyDescent="0.2">
      <c r="A23" t="s">
        <v>92</v>
      </c>
      <c r="B23" s="7"/>
      <c r="C23" s="7"/>
      <c r="D23" s="7"/>
      <c r="E23" s="7"/>
      <c r="F23" s="7"/>
      <c r="G23" s="24" t="e">
        <f>IF('Activity levels'!$J10&gt;0,'Total costs after allocation'!$AA9/'Activity levels'!$J10,0)</f>
        <v>#DIV/0!</v>
      </c>
      <c r="H23" s="24" t="e">
        <f>IF('Activity levels'!$J29&gt;0,'Total costs after allocation'!$AA9/'Activity levels'!$J29,0)</f>
        <v>#DIV/0!</v>
      </c>
      <c r="I23" s="24" t="e">
        <f>IF('Activity levels'!$J10&gt;0,'Total costs after allocation'!$AC9/'Activity levels'!$J10,0)</f>
        <v>#DIV/0!</v>
      </c>
      <c r="J23" s="24" t="e">
        <f>IF('Activity levels'!$J29&gt;0,'Total costs after allocation'!$AC9/'Activity levels'!$J29,0)</f>
        <v>#DIV/0!</v>
      </c>
      <c r="L23" s="24" t="e">
        <f>IF('Activity levels'!$J29&gt;0,'Total costs after allocation'!$AA9/'Activity levels'!$M29,0)</f>
        <v>#DIV/0!</v>
      </c>
      <c r="M23" s="24" t="e">
        <f>IF('Activity levels'!$J29&gt;0,'Total costs after allocation'!$AC9/'Activity levels'!$M29,0)</f>
        <v>#DIV/0!</v>
      </c>
    </row>
    <row r="24" spans="1:13" x14ac:dyDescent="0.2">
      <c r="A24" s="50" t="s">
        <v>99</v>
      </c>
      <c r="B24" s="7"/>
      <c r="C24" s="7"/>
      <c r="D24" s="7"/>
      <c r="E24" s="7"/>
      <c r="F24" s="7"/>
      <c r="G24" s="58" t="e">
        <f>IF('Activity levels'!$J17&gt;0,'Total costs after allocation'!$AA16/'Activity levels'!$J17,0)</f>
        <v>#DIV/0!</v>
      </c>
      <c r="H24" s="58" t="e">
        <f>IF('Activity levels'!$J36&gt;0,'Total costs after allocation'!$AA16/'Activity levels'!$J36,0)</f>
        <v>#DIV/0!</v>
      </c>
      <c r="I24" s="58" t="e">
        <f>IF('Activity levels'!$J17&gt;0,'Total costs after allocation'!$AC16/'Activity levels'!$J17,0)</f>
        <v>#DIV/0!</v>
      </c>
      <c r="J24" s="58" t="e">
        <f>IF('Activity levels'!$J36&gt;0,'Total costs after allocation'!$AC16/'Activity levels'!$J36,0)</f>
        <v>#DIV/0!</v>
      </c>
      <c r="K24" s="50"/>
      <c r="L24" s="58" t="e">
        <f>IF('Activity levels'!$J36&gt;0,'Total costs after allocation'!$AA16/'Activity levels'!$M36,0)</f>
        <v>#DIV/0!</v>
      </c>
      <c r="M24" s="58" t="e">
        <f>IF('Activity levels'!$J36&gt;0,'Total costs after allocation'!$AC16/'Activity levels'!$M36,0)</f>
        <v>#DIV/0!</v>
      </c>
    </row>
    <row r="25" spans="1:13" x14ac:dyDescent="0.2">
      <c r="A25" s="50" t="s">
        <v>99</v>
      </c>
      <c r="B25" s="7"/>
      <c r="C25" s="7"/>
      <c r="D25" s="7"/>
      <c r="E25" s="7"/>
      <c r="F25" s="7"/>
      <c r="G25" s="58" t="e">
        <f>IF('Activity levels'!$J18&gt;0,'Total costs after allocation'!$AA17/'Activity levels'!$J18,0)</f>
        <v>#DIV/0!</v>
      </c>
      <c r="H25" s="58" t="e">
        <f>IF('Activity levels'!$J37&gt;0,'Total costs after allocation'!$AA17/'Activity levels'!$J37,0)</f>
        <v>#DIV/0!</v>
      </c>
      <c r="I25" s="58" t="e">
        <f>IF('Activity levels'!$J18&gt;0,'Total costs after allocation'!$AC17/'Activity levels'!$J18,0)</f>
        <v>#DIV/0!</v>
      </c>
      <c r="J25" s="58" t="e">
        <f>IF('Activity levels'!$J37&gt;0,'Total costs after allocation'!$AC17/'Activity levels'!$J37,0)</f>
        <v>#DIV/0!</v>
      </c>
      <c r="K25" s="50"/>
      <c r="L25" s="58" t="e">
        <f>IF('Activity levels'!$J37&gt;0,'Total costs after allocation'!$AA17/'Activity levels'!$M37,0)</f>
        <v>#DIV/0!</v>
      </c>
      <c r="M25" s="58" t="e">
        <f>IF('Activity levels'!$J37&gt;0,'Total costs after allocation'!$AC17/'Activity levels'!$M37,0)</f>
        <v>#DIV/0!</v>
      </c>
    </row>
    <row r="29" spans="1:13" x14ac:dyDescent="0.2">
      <c r="A29" s="9" t="s">
        <v>38</v>
      </c>
    </row>
    <row r="30" spans="1:13" x14ac:dyDescent="0.2">
      <c r="A30" t="s">
        <v>240</v>
      </c>
    </row>
    <row r="31" spans="1:13" x14ac:dyDescent="0.2">
      <c r="A31" t="s">
        <v>241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6A65DA746400429FB21DC42FFBB7F4" ma:contentTypeVersion="13" ma:contentTypeDescription="Create a new document." ma:contentTypeScope="" ma:versionID="3542fb0920aeef9cfde35d3ef34f34f8">
  <xsd:schema xmlns:xsd="http://www.w3.org/2001/XMLSchema" xmlns:xs="http://www.w3.org/2001/XMLSchema" xmlns:p="http://schemas.microsoft.com/office/2006/metadata/properties" xmlns:ns2="98e3eb99-7e54-4224-88bf-bbef82ec6527" xmlns:ns3="8bad3252-f686-400f-90ce-992433796826" targetNamespace="http://schemas.microsoft.com/office/2006/metadata/properties" ma:root="true" ma:fieldsID="6c22e825388c3724e88bddf2e8314117" ns2:_="" ns3:_="">
    <xsd:import namespace="98e3eb99-7e54-4224-88bf-bbef82ec6527"/>
    <xsd:import namespace="8bad3252-f686-400f-90ce-9924337968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3eb99-7e54-4224-88bf-bbef82ec65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a58cf3-7d5f-436f-83ac-59f5880e497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d3252-f686-400f-90ce-9924337968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1cb8c22-3ea5-4fe4-9e1e-4f86684e547c}" ma:internalName="TaxCatchAll" ma:showField="CatchAllData" ma:web="8bad3252-f686-400f-90ce-9924337968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e3eb99-7e54-4224-88bf-bbef82ec6527">
      <Terms xmlns="http://schemas.microsoft.com/office/infopath/2007/PartnerControls"/>
    </lcf76f155ced4ddcb4097134ff3c332f>
    <TaxCatchAll xmlns="8bad3252-f686-400f-90ce-992433796826" xsi:nil="true"/>
  </documentManagement>
</p:properties>
</file>

<file path=customXml/itemProps1.xml><?xml version="1.0" encoding="utf-8"?>
<ds:datastoreItem xmlns:ds="http://schemas.openxmlformats.org/officeDocument/2006/customXml" ds:itemID="{B82B3E02-E577-49DE-A4E9-0988471C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e3eb99-7e54-4224-88bf-bbef82ec6527"/>
    <ds:schemaRef ds:uri="8bad3252-f686-400f-90ce-9924337968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3E6D92-6323-480C-813C-644A4B86AD83}">
  <ds:schemaRefs>
    <ds:schemaRef ds:uri="http://schemas.microsoft.com/sharepoint/v3/contenttype/forms"/>
  </ds:schemaRefs>
</ds:datastoreItem>
</file>

<file path=customXml/itemProps3.xml><?xml version="1.0" encoding="utf-8"?>
<ds:datastoreItem xmlns:ds="http://schemas.openxmlformats.org/officeDocument/2006/customXml" ds:itemID="{BF96D16F-AE29-48FF-BEC9-82F5A1EE75DB}">
  <ds:schemaRefs>
    <ds:schemaRef ds:uri="http://schemas.microsoft.com/office/2006/metadata/properties"/>
    <ds:schemaRef ds:uri="http://schemas.microsoft.com/office/infopath/2007/PartnerControls"/>
    <ds:schemaRef ds:uri="98e3eb99-7e54-4224-88bf-bbef82ec6527"/>
    <ds:schemaRef ds:uri="8bad3252-f686-400f-90ce-992433796826"/>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Instructions</vt:lpstr>
      <vt:lpstr>Catering Working</vt:lpstr>
      <vt:lpstr>Inputs</vt:lpstr>
      <vt:lpstr>Allocation Drivers</vt:lpstr>
      <vt:lpstr>Lists</vt:lpstr>
      <vt:lpstr>Total costs after allocation</vt:lpstr>
      <vt:lpstr>Activity levels</vt:lpstr>
      <vt:lpstr>Costs per activity</vt:lpstr>
      <vt:lpstr>Cost per activity breakdown</vt:lpstr>
      <vt:lpstr>Funding Gap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Craig Duncan</cp:lastModifiedBy>
  <dcterms:created xsi:type="dcterms:W3CDTF">2025-08-10T20:21:19Z</dcterms:created>
  <dcterms:modified xsi:type="dcterms:W3CDTF">2026-01-26T18:59:24Z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0x0101003C6A65DA746400429FB21DC42FFBB7F4</vt:lpwstr>
  </property>
</Properties>
</file>